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7940DC9E-1727-467C-9AD8-5F141C862D8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UM System" sheetId="5" r:id="rId1"/>
    <sheet name="MU" sheetId="1" r:id="rId2"/>
    <sheet name="UMKC" sheetId="2" r:id="rId3"/>
    <sheet name="S&amp;T" sheetId="3" r:id="rId4"/>
    <sheet name="UMSL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121" i="5" l="1"/>
  <c r="BF120" i="5"/>
  <c r="BG120" i="5"/>
  <c r="BG205" i="5" s="1"/>
  <c r="BF90" i="3"/>
  <c r="BF58" i="3"/>
  <c r="BF205" i="5"/>
  <c r="BF201" i="5"/>
  <c r="BG201" i="5"/>
  <c r="BF196" i="5"/>
  <c r="BG196" i="5"/>
  <c r="BG91" i="3"/>
  <c r="BG90" i="3"/>
  <c r="BG141" i="2"/>
  <c r="BG189" i="5"/>
  <c r="BG132" i="2"/>
  <c r="BG124" i="2"/>
  <c r="BF181" i="5"/>
  <c r="BG181" i="5"/>
  <c r="BF179" i="1"/>
  <c r="BG179" i="1"/>
  <c r="BF163" i="1"/>
  <c r="BG163" i="1"/>
  <c r="BF128" i="5"/>
  <c r="BE128" i="5"/>
  <c r="BG128" i="5"/>
  <c r="BE179" i="1"/>
  <c r="BF115" i="1"/>
  <c r="BE115" i="1"/>
  <c r="BG69" i="1"/>
  <c r="BG76" i="5"/>
  <c r="BF141" i="4"/>
  <c r="BG141" i="4"/>
  <c r="BF143" i="5"/>
  <c r="BG143" i="5"/>
  <c r="BF132" i="4"/>
  <c r="BG132" i="4"/>
  <c r="BF113" i="5"/>
  <c r="BG113" i="5"/>
  <c r="BG190" i="1"/>
  <c r="BG115" i="1"/>
  <c r="BE86" i="3"/>
  <c r="BD86" i="3"/>
  <c r="BC86" i="3"/>
  <c r="BB86" i="3"/>
  <c r="BA86" i="3"/>
  <c r="AZ86" i="3"/>
  <c r="AY86" i="3"/>
  <c r="AX86" i="3"/>
  <c r="AW86" i="3"/>
  <c r="AV86" i="3"/>
  <c r="AU86" i="3"/>
  <c r="AT86" i="3"/>
  <c r="AS86" i="3"/>
  <c r="AR86" i="3"/>
  <c r="AQ86" i="3"/>
  <c r="AP86" i="3"/>
  <c r="AO86" i="3"/>
  <c r="AN86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BF86" i="3"/>
  <c r="BG86" i="3"/>
  <c r="AV58" i="3"/>
  <c r="AU58" i="3"/>
  <c r="AT58" i="3"/>
  <c r="AS58" i="3"/>
  <c r="AR58" i="3"/>
  <c r="AQ58" i="3"/>
  <c r="AP58" i="3"/>
  <c r="AO58" i="3"/>
  <c r="AW58" i="3"/>
  <c r="BG58" i="3"/>
  <c r="BG133" i="4"/>
  <c r="BG137" i="4" s="1"/>
  <c r="BG142" i="4"/>
  <c r="BG40" i="3" l="1"/>
  <c r="BG200" i="5"/>
  <c r="BG199" i="5"/>
  <c r="BG198" i="5"/>
  <c r="BG197" i="5"/>
  <c r="BG193" i="5"/>
  <c r="BG192" i="5"/>
  <c r="BG191" i="5"/>
  <c r="BG190" i="5"/>
  <c r="BG186" i="5"/>
  <c r="BG185" i="5"/>
  <c r="BG184" i="5"/>
  <c r="BG183" i="5"/>
  <c r="BG182" i="5"/>
  <c r="BG187" i="5" s="1"/>
  <c r="BG178" i="5"/>
  <c r="BG177" i="5"/>
  <c r="BG176" i="5"/>
  <c r="BG175" i="5"/>
  <c r="BG174" i="5"/>
  <c r="BG171" i="5"/>
  <c r="BG170" i="5"/>
  <c r="BG169" i="5"/>
  <c r="BG168" i="5"/>
  <c r="BG167" i="5"/>
  <c r="BG164" i="5"/>
  <c r="BG163" i="5"/>
  <c r="BG162" i="5"/>
  <c r="BG161" i="5"/>
  <c r="BG157" i="5"/>
  <c r="BG159" i="5" s="1"/>
  <c r="BG153" i="5"/>
  <c r="BG152" i="5"/>
  <c r="BG151" i="5"/>
  <c r="BG150" i="5"/>
  <c r="BG149" i="5"/>
  <c r="BG148" i="5"/>
  <c r="BG145" i="5"/>
  <c r="BG144" i="5"/>
  <c r="BG142" i="5"/>
  <c r="BG141" i="5"/>
  <c r="BG138" i="5"/>
  <c r="BG137" i="5"/>
  <c r="BG136" i="5"/>
  <c r="BG135" i="5"/>
  <c r="BG134" i="5"/>
  <c r="BG130" i="5"/>
  <c r="BG129" i="5"/>
  <c r="BG132" i="5" s="1"/>
  <c r="BG125" i="5"/>
  <c r="BG124" i="5"/>
  <c r="BG123" i="5"/>
  <c r="BG122" i="5"/>
  <c r="BG115" i="5"/>
  <c r="BG114" i="5"/>
  <c r="BG112" i="5"/>
  <c r="BG111" i="5"/>
  <c r="BG108" i="5"/>
  <c r="BG107" i="5"/>
  <c r="BG106" i="5"/>
  <c r="BG105" i="5"/>
  <c r="BG104" i="5"/>
  <c r="BG101" i="5"/>
  <c r="BG97" i="5"/>
  <c r="BG96" i="5"/>
  <c r="BG98" i="5" s="1"/>
  <c r="BG93" i="5"/>
  <c r="BG92" i="5"/>
  <c r="BG91" i="5"/>
  <c r="BG90" i="5"/>
  <c r="BG89" i="5"/>
  <c r="BG86" i="5"/>
  <c r="BG85" i="5"/>
  <c r="BG84" i="5"/>
  <c r="BG83" i="5"/>
  <c r="BG80" i="5"/>
  <c r="BG79" i="5"/>
  <c r="BG78" i="5"/>
  <c r="BG77" i="5"/>
  <c r="BG81" i="5" s="1"/>
  <c r="BG73" i="5"/>
  <c r="BG72" i="5"/>
  <c r="BG71" i="5"/>
  <c r="BG68" i="5"/>
  <c r="BG67" i="5"/>
  <c r="BG65" i="5"/>
  <c r="BG64" i="5"/>
  <c r="BG63" i="5"/>
  <c r="BG60" i="5"/>
  <c r="BG59" i="5"/>
  <c r="BG57" i="5"/>
  <c r="BG56" i="5"/>
  <c r="BG55" i="5"/>
  <c r="BG52" i="5"/>
  <c r="BG51" i="5"/>
  <c r="BG210" i="5" s="1"/>
  <c r="BG50" i="5"/>
  <c r="BG49" i="5"/>
  <c r="BG48" i="5"/>
  <c r="BG47" i="5"/>
  <c r="BG44" i="5"/>
  <c r="BG43" i="5"/>
  <c r="BG42" i="5"/>
  <c r="BG41" i="5"/>
  <c r="BG40" i="5"/>
  <c r="BG37" i="5"/>
  <c r="BG36" i="5"/>
  <c r="BG35" i="5"/>
  <c r="BG34" i="5"/>
  <c r="BG33" i="5"/>
  <c r="BG30" i="5"/>
  <c r="BG29" i="5"/>
  <c r="BG28" i="5"/>
  <c r="BG26" i="5"/>
  <c r="BG23" i="5"/>
  <c r="BG22" i="5"/>
  <c r="BG21" i="5"/>
  <c r="BG20" i="5"/>
  <c r="BG19" i="5"/>
  <c r="BG16" i="5"/>
  <c r="BG212" i="5" s="1"/>
  <c r="BG15" i="5"/>
  <c r="BG14" i="5"/>
  <c r="BG13" i="5"/>
  <c r="BG12" i="5"/>
  <c r="BG11" i="5"/>
  <c r="BG193" i="1"/>
  <c r="BG221" i="5" s="1"/>
  <c r="BG192" i="1"/>
  <c r="BG191" i="1"/>
  <c r="BG189" i="1"/>
  <c r="BG188" i="1"/>
  <c r="BG185" i="1"/>
  <c r="BG184" i="1"/>
  <c r="BG183" i="1"/>
  <c r="BG182" i="1"/>
  <c r="BG181" i="1"/>
  <c r="BG180" i="1"/>
  <c r="BG175" i="1"/>
  <c r="BG170" i="1"/>
  <c r="BG155" i="1"/>
  <c r="BG148" i="1"/>
  <c r="BG141" i="1"/>
  <c r="BG135" i="1"/>
  <c r="BG128" i="1"/>
  <c r="BG121" i="1"/>
  <c r="BG109" i="1"/>
  <c r="BG102" i="1"/>
  <c r="BG95" i="1"/>
  <c r="BG82" i="1"/>
  <c r="BG75" i="1"/>
  <c r="BG62" i="1"/>
  <c r="BG57" i="1"/>
  <c r="BG50" i="1"/>
  <c r="BG43" i="1"/>
  <c r="BG36" i="1"/>
  <c r="BG29" i="1"/>
  <c r="BG24" i="1"/>
  <c r="BG17" i="1"/>
  <c r="BG143" i="2"/>
  <c r="BG142" i="2"/>
  <c r="BG145" i="2"/>
  <c r="BG138" i="2"/>
  <c r="BG137" i="2"/>
  <c r="BG136" i="2"/>
  <c r="BG135" i="2"/>
  <c r="BG134" i="2"/>
  <c r="BG133" i="2"/>
  <c r="BG128" i="2"/>
  <c r="BG117" i="2"/>
  <c r="BG110" i="2"/>
  <c r="BG103" i="2"/>
  <c r="BG97" i="2"/>
  <c r="BG89" i="2"/>
  <c r="BG83" i="2"/>
  <c r="BG78" i="2"/>
  <c r="BG74" i="2"/>
  <c r="BG67" i="2"/>
  <c r="BG62" i="2"/>
  <c r="BG57" i="2"/>
  <c r="BG53" i="2"/>
  <c r="BG48" i="2"/>
  <c r="BG43" i="2"/>
  <c r="BG39" i="2"/>
  <c r="BG34" i="2"/>
  <c r="BG27" i="2"/>
  <c r="BG103" i="3"/>
  <c r="BG102" i="3"/>
  <c r="BG100" i="3"/>
  <c r="BG99" i="3"/>
  <c r="BG98" i="3"/>
  <c r="BG95" i="3"/>
  <c r="BG94" i="3"/>
  <c r="BG92" i="3"/>
  <c r="BG82" i="3"/>
  <c r="BG73" i="3"/>
  <c r="BG68" i="3"/>
  <c r="BG62" i="3"/>
  <c r="BG53" i="3"/>
  <c r="BG47" i="3"/>
  <c r="BG34" i="3"/>
  <c r="BG27" i="3"/>
  <c r="BG19" i="3"/>
  <c r="BG15" i="3"/>
  <c r="BG143" i="4"/>
  <c r="BG140" i="4"/>
  <c r="BG139" i="4"/>
  <c r="BG136" i="4"/>
  <c r="BG135" i="4"/>
  <c r="BG134" i="4"/>
  <c r="BG131" i="4"/>
  <c r="BG130" i="4"/>
  <c r="BG126" i="4"/>
  <c r="BG121" i="4"/>
  <c r="BG114" i="4"/>
  <c r="BG105" i="4"/>
  <c r="BG98" i="4"/>
  <c r="BG89" i="4"/>
  <c r="BG81" i="4"/>
  <c r="BG75" i="4"/>
  <c r="BG69" i="4"/>
  <c r="BG61" i="4"/>
  <c r="BG54" i="4"/>
  <c r="BG45" i="4"/>
  <c r="BG33" i="4"/>
  <c r="BG26" i="4"/>
  <c r="BG20" i="4"/>
  <c r="BG14" i="4"/>
  <c r="BE174" i="5"/>
  <c r="BF174" i="5"/>
  <c r="BE132" i="2"/>
  <c r="BF128" i="1"/>
  <c r="BF142" i="2"/>
  <c r="BG74" i="5" l="1"/>
  <c r="BG217" i="5"/>
  <c r="BG24" i="5"/>
  <c r="BG194" i="1"/>
  <c r="BG215" i="5"/>
  <c r="BG139" i="5"/>
  <c r="BG126" i="5"/>
  <c r="BG116" i="5"/>
  <c r="BG31" i="5"/>
  <c r="BG165" i="5"/>
  <c r="BG87" i="5"/>
  <c r="BG186" i="1"/>
  <c r="BG194" i="5"/>
  <c r="BG179" i="5"/>
  <c r="BG154" i="5"/>
  <c r="BG139" i="2"/>
  <c r="BG61" i="5"/>
  <c r="BG220" i="5"/>
  <c r="BG216" i="5"/>
  <c r="BG104" i="3"/>
  <c r="BG219" i="5"/>
  <c r="BG109" i="5"/>
  <c r="BG96" i="3"/>
  <c r="BG172" i="5"/>
  <c r="BG146" i="5"/>
  <c r="BG94" i="5"/>
  <c r="BG69" i="5"/>
  <c r="BG211" i="5"/>
  <c r="BG209" i="5"/>
  <c r="BG53" i="5"/>
  <c r="BG45" i="5"/>
  <c r="BG144" i="4"/>
  <c r="BG207" i="5"/>
  <c r="BG38" i="5"/>
  <c r="BG206" i="5"/>
  <c r="BG17" i="5"/>
  <c r="BE110" i="2"/>
  <c r="BF132" i="2"/>
  <c r="BG222" i="5" l="1"/>
  <c r="BG213" i="5"/>
  <c r="BF110" i="2"/>
  <c r="BF135" i="2"/>
  <c r="BF133" i="2"/>
  <c r="BF134" i="2" l="1"/>
  <c r="BF143" i="2"/>
  <c r="BF141" i="2"/>
  <c r="BF138" i="2"/>
  <c r="BF137" i="2"/>
  <c r="BF136" i="2"/>
  <c r="BF192" i="1"/>
  <c r="BF190" i="1"/>
  <c r="BF188" i="1"/>
  <c r="BF100" i="3"/>
  <c r="BF141" i="5"/>
  <c r="BE143" i="5"/>
  <c r="BF134" i="5"/>
  <c r="BE134" i="5"/>
  <c r="BF48" i="5"/>
  <c r="BF47" i="5"/>
  <c r="BC62" i="3"/>
  <c r="BB62" i="3"/>
  <c r="BA62" i="3"/>
  <c r="AZ62" i="3"/>
  <c r="AY62" i="3"/>
  <c r="AX62" i="3"/>
  <c r="AW62" i="3"/>
  <c r="AV62" i="3"/>
  <c r="AU62" i="3"/>
  <c r="AT62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BD62" i="3"/>
  <c r="BF145" i="2" l="1"/>
  <c r="BF139" i="2"/>
  <c r="BE62" i="3"/>
  <c r="BF91" i="3"/>
  <c r="BF19" i="3"/>
  <c r="BF62" i="3"/>
  <c r="BF92" i="3"/>
  <c r="BF184" i="5"/>
  <c r="BF200" i="5" l="1"/>
  <c r="BF199" i="5"/>
  <c r="BF198" i="5"/>
  <c r="BF197" i="5"/>
  <c r="BF193" i="5"/>
  <c r="BF192" i="5"/>
  <c r="BF191" i="5"/>
  <c r="BF190" i="5"/>
  <c r="BF189" i="5"/>
  <c r="BF186" i="5"/>
  <c r="BF185" i="5"/>
  <c r="BF183" i="5"/>
  <c r="BF182" i="5"/>
  <c r="BF187" i="5" s="1"/>
  <c r="BF178" i="5"/>
  <c r="BF177" i="5"/>
  <c r="BF176" i="5"/>
  <c r="BF175" i="5"/>
  <c r="BF171" i="5"/>
  <c r="BF170" i="5"/>
  <c r="BF169" i="5"/>
  <c r="BF168" i="5"/>
  <c r="BF167" i="5"/>
  <c r="BF164" i="5"/>
  <c r="BF163" i="5"/>
  <c r="BF162" i="5"/>
  <c r="BF161" i="5"/>
  <c r="BF157" i="5"/>
  <c r="BF153" i="5"/>
  <c r="BF152" i="5"/>
  <c r="BF151" i="5"/>
  <c r="BF150" i="5"/>
  <c r="BF149" i="5"/>
  <c r="BF148" i="5"/>
  <c r="BF145" i="5"/>
  <c r="BF144" i="5"/>
  <c r="BF142" i="5"/>
  <c r="BF138" i="5"/>
  <c r="BF137" i="5"/>
  <c r="BF136" i="5"/>
  <c r="BF135" i="5"/>
  <c r="BF130" i="5"/>
  <c r="BF129" i="5"/>
  <c r="BF132" i="5" s="1"/>
  <c r="BF125" i="5"/>
  <c r="BF124" i="5"/>
  <c r="BF123" i="5"/>
  <c r="BF122" i="5"/>
  <c r="BF121" i="5"/>
  <c r="BF115" i="5"/>
  <c r="BF114" i="5"/>
  <c r="BF112" i="5"/>
  <c r="BF111" i="5"/>
  <c r="BF108" i="5"/>
  <c r="BF107" i="5"/>
  <c r="BF106" i="5"/>
  <c r="BF105" i="5"/>
  <c r="BF104" i="5"/>
  <c r="BF101" i="5"/>
  <c r="BF97" i="5"/>
  <c r="BF96" i="5"/>
  <c r="BF93" i="5"/>
  <c r="BF92" i="5"/>
  <c r="BF91" i="5"/>
  <c r="BF90" i="5"/>
  <c r="BF89" i="5"/>
  <c r="BF86" i="5"/>
  <c r="BF85" i="5"/>
  <c r="BF84" i="5"/>
  <c r="BF83" i="5"/>
  <c r="BF80" i="5"/>
  <c r="BF79" i="5"/>
  <c r="BF78" i="5"/>
  <c r="BF77" i="5"/>
  <c r="BF73" i="5"/>
  <c r="BF72" i="5"/>
  <c r="BF71" i="5"/>
  <c r="BF68" i="5"/>
  <c r="BF67" i="5"/>
  <c r="BF65" i="5"/>
  <c r="BF64" i="5"/>
  <c r="BF63" i="5"/>
  <c r="BF60" i="5"/>
  <c r="BF59" i="5"/>
  <c r="BF57" i="5"/>
  <c r="BF56" i="5"/>
  <c r="BF55" i="5"/>
  <c r="BF52" i="5"/>
  <c r="BF51" i="5"/>
  <c r="BF50" i="5"/>
  <c r="BF49" i="5"/>
  <c r="BF44" i="5"/>
  <c r="BF43" i="5"/>
  <c r="BF42" i="5"/>
  <c r="BF41" i="5"/>
  <c r="BF40" i="5"/>
  <c r="BF37" i="5"/>
  <c r="BF36" i="5"/>
  <c r="BF35" i="5"/>
  <c r="BF34" i="5"/>
  <c r="BF33" i="5"/>
  <c r="BF30" i="5"/>
  <c r="BF29" i="5"/>
  <c r="BF28" i="5"/>
  <c r="BF26" i="5"/>
  <c r="BF23" i="5"/>
  <c r="BF22" i="5"/>
  <c r="BF21" i="5"/>
  <c r="BF20" i="5"/>
  <c r="BF19" i="5"/>
  <c r="BF16" i="5"/>
  <c r="BF15" i="5"/>
  <c r="BF14" i="5"/>
  <c r="BF13" i="5"/>
  <c r="BF12" i="5"/>
  <c r="BF11" i="5"/>
  <c r="BF143" i="4"/>
  <c r="BF142" i="4"/>
  <c r="BF217" i="5"/>
  <c r="BF140" i="4"/>
  <c r="BF139" i="4"/>
  <c r="BF136" i="4"/>
  <c r="BF135" i="4"/>
  <c r="BF134" i="4"/>
  <c r="BF133" i="4"/>
  <c r="BF131" i="4"/>
  <c r="BF130" i="4"/>
  <c r="BF126" i="4"/>
  <c r="BF121" i="4"/>
  <c r="BF114" i="4"/>
  <c r="BF105" i="4"/>
  <c r="BF98" i="4"/>
  <c r="BF89" i="4"/>
  <c r="BF81" i="4"/>
  <c r="BF75" i="4"/>
  <c r="BF69" i="4"/>
  <c r="BF61" i="4"/>
  <c r="BF54" i="4"/>
  <c r="BF45" i="4"/>
  <c r="BF33" i="4"/>
  <c r="BF26" i="4"/>
  <c r="BF20" i="4"/>
  <c r="BF14" i="4"/>
  <c r="BF103" i="3"/>
  <c r="BF102" i="3"/>
  <c r="BF99" i="3"/>
  <c r="BF98" i="3"/>
  <c r="BF215" i="5" s="1"/>
  <c r="BF95" i="3"/>
  <c r="BF94" i="3"/>
  <c r="BF82" i="3"/>
  <c r="BF73" i="3"/>
  <c r="BF68" i="3"/>
  <c r="BF53" i="3"/>
  <c r="BF47" i="3"/>
  <c r="BF40" i="3"/>
  <c r="BF34" i="3"/>
  <c r="BF27" i="3"/>
  <c r="BF15" i="3"/>
  <c r="BF128" i="2"/>
  <c r="BF124" i="2"/>
  <c r="BF117" i="2"/>
  <c r="BF103" i="2"/>
  <c r="BF97" i="2"/>
  <c r="BF89" i="2"/>
  <c r="BF83" i="2"/>
  <c r="BF78" i="2"/>
  <c r="BF74" i="2"/>
  <c r="BF67" i="2"/>
  <c r="BF62" i="2"/>
  <c r="BF57" i="2"/>
  <c r="BF53" i="2"/>
  <c r="BF48" i="2"/>
  <c r="BF43" i="2"/>
  <c r="BF39" i="2"/>
  <c r="BF34" i="2"/>
  <c r="BF27" i="2"/>
  <c r="BF13" i="2"/>
  <c r="BF193" i="1"/>
  <c r="BF221" i="5" s="1"/>
  <c r="BF191" i="1"/>
  <c r="BF189" i="1"/>
  <c r="BF185" i="1"/>
  <c r="BF184" i="1"/>
  <c r="BF183" i="1"/>
  <c r="BF182" i="1"/>
  <c r="BF181" i="1"/>
  <c r="BF180" i="1"/>
  <c r="BF175" i="1"/>
  <c r="BF170" i="1"/>
  <c r="BF155" i="1"/>
  <c r="BF148" i="1"/>
  <c r="BF141" i="1"/>
  <c r="BF135" i="1"/>
  <c r="BF121" i="1"/>
  <c r="BF109" i="1"/>
  <c r="BF102" i="1"/>
  <c r="BF95" i="1"/>
  <c r="BF82" i="1"/>
  <c r="BF75" i="1"/>
  <c r="BF69" i="1"/>
  <c r="BF62" i="1"/>
  <c r="BF57" i="1"/>
  <c r="BF50" i="1"/>
  <c r="BF43" i="1"/>
  <c r="BF36" i="1"/>
  <c r="BF29" i="1"/>
  <c r="BF24" i="1"/>
  <c r="BF17" i="1"/>
  <c r="BE188" i="1"/>
  <c r="AZ61" i="4"/>
  <c r="BD102" i="1"/>
  <c r="BC24" i="1"/>
  <c r="BE24" i="1"/>
  <c r="BD24" i="1"/>
  <c r="BD17" i="1"/>
  <c r="BE190" i="1"/>
  <c r="BE181" i="1"/>
  <c r="BF209" i="5" l="1"/>
  <c r="BF206" i="5"/>
  <c r="BF146" i="5"/>
  <c r="BF207" i="5"/>
  <c r="BF98" i="5"/>
  <c r="BF53" i="5"/>
  <c r="BF74" i="5"/>
  <c r="BF154" i="5"/>
  <c r="BF69" i="5"/>
  <c r="BF210" i="5"/>
  <c r="BF81" i="5"/>
  <c r="BF38" i="5"/>
  <c r="BF31" i="5"/>
  <c r="BF186" i="1"/>
  <c r="BF220" i="5"/>
  <c r="BF194" i="1"/>
  <c r="BF17" i="5"/>
  <c r="BF179" i="5"/>
  <c r="BF159" i="5"/>
  <c r="BF212" i="5"/>
  <c r="BF87" i="5"/>
  <c r="BF219" i="5"/>
  <c r="BF104" i="3"/>
  <c r="BF96" i="3"/>
  <c r="BF216" i="5"/>
  <c r="BF194" i="5"/>
  <c r="BF172" i="5"/>
  <c r="BF165" i="5"/>
  <c r="BF126" i="5"/>
  <c r="BF116" i="5"/>
  <c r="BF211" i="5"/>
  <c r="BF109" i="5"/>
  <c r="BF94" i="5"/>
  <c r="BF61" i="5"/>
  <c r="BF45" i="5"/>
  <c r="BF144" i="4"/>
  <c r="BF137" i="4"/>
  <c r="BF139" i="5"/>
  <c r="BF24" i="5"/>
  <c r="BE200" i="5"/>
  <c r="BE199" i="5"/>
  <c r="BE198" i="5"/>
  <c r="BE197" i="5"/>
  <c r="BE193" i="5"/>
  <c r="BE192" i="5"/>
  <c r="BE191" i="5"/>
  <c r="BE190" i="5"/>
  <c r="BE189" i="5"/>
  <c r="BE186" i="5"/>
  <c r="BE185" i="5"/>
  <c r="BE184" i="5"/>
  <c r="BE183" i="5"/>
  <c r="BE182" i="5"/>
  <c r="BE178" i="5"/>
  <c r="BE177" i="5"/>
  <c r="BE176" i="5"/>
  <c r="BE175" i="5"/>
  <c r="BE171" i="5"/>
  <c r="BE170" i="5"/>
  <c r="BE169" i="5"/>
  <c r="BE168" i="5"/>
  <c r="BE167" i="5"/>
  <c r="BE164" i="5"/>
  <c r="BE163" i="5"/>
  <c r="BE162" i="5"/>
  <c r="BE161" i="5"/>
  <c r="BE158" i="5"/>
  <c r="BE156" i="5"/>
  <c r="BE153" i="5"/>
  <c r="BE152" i="5"/>
  <c r="BE151" i="5"/>
  <c r="BE150" i="5"/>
  <c r="BE149" i="5"/>
  <c r="BE148" i="5"/>
  <c r="BE145" i="5"/>
  <c r="BE144" i="5"/>
  <c r="BE142" i="5"/>
  <c r="BE138" i="5"/>
  <c r="BE137" i="5"/>
  <c r="BE136" i="5"/>
  <c r="BE135" i="5"/>
  <c r="BE130" i="5"/>
  <c r="BE129" i="5"/>
  <c r="BE132" i="5" s="1"/>
  <c r="BE125" i="5"/>
  <c r="BE124" i="5"/>
  <c r="BE123" i="5"/>
  <c r="BE122" i="5"/>
  <c r="BE121" i="5"/>
  <c r="BE120" i="5"/>
  <c r="BE115" i="5"/>
  <c r="BE114" i="5"/>
  <c r="BE112" i="5"/>
  <c r="BE111" i="5"/>
  <c r="BE108" i="5"/>
  <c r="BE107" i="5"/>
  <c r="BE106" i="5"/>
  <c r="BE105" i="5"/>
  <c r="BE104" i="5"/>
  <c r="BE101" i="5"/>
  <c r="BE97" i="5"/>
  <c r="BE96" i="5"/>
  <c r="BE93" i="5"/>
  <c r="BE92" i="5"/>
  <c r="BE91" i="5"/>
  <c r="BE90" i="5"/>
  <c r="BE89" i="5"/>
  <c r="BE86" i="5"/>
  <c r="BE85" i="5"/>
  <c r="BE84" i="5"/>
  <c r="BE80" i="5"/>
  <c r="BE79" i="5"/>
  <c r="BE78" i="5"/>
  <c r="BE77" i="5"/>
  <c r="BE73" i="5"/>
  <c r="BE72" i="5"/>
  <c r="BE71" i="5"/>
  <c r="BE60" i="5"/>
  <c r="BE59" i="5"/>
  <c r="BE57" i="5"/>
  <c r="BE56" i="5"/>
  <c r="BE55" i="5"/>
  <c r="BE52" i="5"/>
  <c r="BE51" i="5"/>
  <c r="BE50" i="5"/>
  <c r="BE49" i="5"/>
  <c r="BE48" i="5"/>
  <c r="BE44" i="5"/>
  <c r="BE43" i="5"/>
  <c r="BE42" i="5"/>
  <c r="BE41" i="5"/>
  <c r="BE11" i="5"/>
  <c r="BE12" i="5"/>
  <c r="BE13" i="5"/>
  <c r="BE14" i="5"/>
  <c r="BE15" i="5"/>
  <c r="BE16" i="5"/>
  <c r="BE19" i="5"/>
  <c r="BE20" i="5"/>
  <c r="BE21" i="5"/>
  <c r="BE22" i="5"/>
  <c r="BE23" i="5"/>
  <c r="BE26" i="5"/>
  <c r="BE28" i="5"/>
  <c r="BE29" i="5"/>
  <c r="BE30" i="5"/>
  <c r="BE33" i="5"/>
  <c r="BE34" i="5"/>
  <c r="BE35" i="5"/>
  <c r="BE36" i="5"/>
  <c r="BE37" i="5"/>
  <c r="BE40" i="5"/>
  <c r="BE63" i="5"/>
  <c r="BE64" i="5"/>
  <c r="BE65" i="5"/>
  <c r="BE67" i="5"/>
  <c r="BE68" i="5"/>
  <c r="BE83" i="5"/>
  <c r="BE113" i="5"/>
  <c r="BE157" i="5"/>
  <c r="BE192" i="1"/>
  <c r="BE128" i="1"/>
  <c r="BE135" i="1"/>
  <c r="BE121" i="1"/>
  <c r="BE82" i="1"/>
  <c r="BB42" i="5"/>
  <c r="BC42" i="5"/>
  <c r="BD42" i="5"/>
  <c r="BB190" i="1"/>
  <c r="BC190" i="1"/>
  <c r="BD190" i="1"/>
  <c r="BB181" i="1"/>
  <c r="BC181" i="1"/>
  <c r="BD181" i="1"/>
  <c r="BE43" i="1"/>
  <c r="BE189" i="1"/>
  <c r="BE193" i="1"/>
  <c r="BE221" i="5" s="1"/>
  <c r="BE191" i="1"/>
  <c r="BE185" i="1"/>
  <c r="BE184" i="1"/>
  <c r="BE183" i="1"/>
  <c r="BE182" i="1"/>
  <c r="BE180" i="1"/>
  <c r="BE175" i="1"/>
  <c r="BE170" i="1"/>
  <c r="BE163" i="1"/>
  <c r="BE155" i="1"/>
  <c r="BE148" i="1"/>
  <c r="BE141" i="1"/>
  <c r="BE109" i="1"/>
  <c r="BE102" i="1"/>
  <c r="BE95" i="1"/>
  <c r="BE75" i="1"/>
  <c r="BE69" i="1"/>
  <c r="BE62" i="1"/>
  <c r="BE57" i="1"/>
  <c r="BE50" i="1"/>
  <c r="BE36" i="1"/>
  <c r="BE29" i="1"/>
  <c r="BE17" i="1"/>
  <c r="BD91" i="5"/>
  <c r="BC91" i="5"/>
  <c r="BB91" i="5"/>
  <c r="BE134" i="2"/>
  <c r="BD134" i="2"/>
  <c r="BC134" i="2"/>
  <c r="BB134" i="2"/>
  <c r="BE142" i="2"/>
  <c r="BD21" i="5"/>
  <c r="BC21" i="5"/>
  <c r="BB21" i="5"/>
  <c r="BD142" i="2"/>
  <c r="BC142" i="2"/>
  <c r="BB142" i="2"/>
  <c r="BE13" i="2"/>
  <c r="BD13" i="2"/>
  <c r="BC13" i="2"/>
  <c r="BB13" i="2"/>
  <c r="BD191" i="5"/>
  <c r="BE205" i="5" l="1"/>
  <c r="BE98" i="5"/>
  <c r="BE207" i="5"/>
  <c r="BF222" i="5"/>
  <c r="BF213" i="5"/>
  <c r="BE69" i="5"/>
  <c r="BE94" i="5"/>
  <c r="BE45" i="5"/>
  <c r="BE159" i="5"/>
  <c r="BE87" i="5"/>
  <c r="BE31" i="5"/>
  <c r="BE154" i="5"/>
  <c r="BE38" i="5"/>
  <c r="BE109" i="5"/>
  <c r="BE179" i="5"/>
  <c r="BE210" i="5"/>
  <c r="BE81" i="5"/>
  <c r="BE116" i="5"/>
  <c r="BE187" i="5"/>
  <c r="BE61" i="5"/>
  <c r="BE24" i="5"/>
  <c r="BE53" i="5"/>
  <c r="BE17" i="5"/>
  <c r="BE201" i="5"/>
  <c r="BE194" i="5"/>
  <c r="BE172" i="5"/>
  <c r="BE165" i="5"/>
  <c r="BE139" i="5"/>
  <c r="BE209" i="5"/>
  <c r="BE211" i="5"/>
  <c r="BE126" i="5"/>
  <c r="BE206" i="5"/>
  <c r="BE212" i="5"/>
  <c r="BE74" i="5"/>
  <c r="BE146" i="5"/>
  <c r="BE186" i="1"/>
  <c r="BE194" i="1"/>
  <c r="BE213" i="5" l="1"/>
  <c r="BE135" i="2"/>
  <c r="BE133" i="2"/>
  <c r="BE74" i="2"/>
  <c r="BE48" i="2"/>
  <c r="BE143" i="2"/>
  <c r="BE141" i="2"/>
  <c r="BE138" i="2"/>
  <c r="BE137" i="2"/>
  <c r="BE136" i="2"/>
  <c r="BE128" i="2"/>
  <c r="BE124" i="2"/>
  <c r="BE117" i="2"/>
  <c r="BE103" i="2"/>
  <c r="BE97" i="2"/>
  <c r="BE93" i="2"/>
  <c r="BE89" i="2"/>
  <c r="BE83" i="2"/>
  <c r="BE78" i="2"/>
  <c r="BE67" i="2"/>
  <c r="BE62" i="2"/>
  <c r="BE57" i="2"/>
  <c r="BE53" i="2"/>
  <c r="BE43" i="2"/>
  <c r="BE39" i="2"/>
  <c r="BE34" i="2"/>
  <c r="BE27" i="2"/>
  <c r="BE131" i="4"/>
  <c r="BE140" i="4"/>
  <c r="BE139" i="4"/>
  <c r="BD63" i="5"/>
  <c r="BC63" i="5"/>
  <c r="BB63" i="5"/>
  <c r="BA63" i="5"/>
  <c r="BA139" i="4"/>
  <c r="BB139" i="4"/>
  <c r="BC139" i="4"/>
  <c r="BD139" i="4"/>
  <c r="BA130" i="4"/>
  <c r="BB130" i="4"/>
  <c r="BC130" i="4"/>
  <c r="BD130" i="4"/>
  <c r="BE130" i="4"/>
  <c r="BE69" i="4"/>
  <c r="BE143" i="4"/>
  <c r="BE142" i="4"/>
  <c r="BE141" i="4"/>
  <c r="BE136" i="4"/>
  <c r="BE135" i="4"/>
  <c r="BE134" i="4"/>
  <c r="BE133" i="4"/>
  <c r="BE132" i="4"/>
  <c r="BE126" i="4"/>
  <c r="BE121" i="4"/>
  <c r="BE114" i="4"/>
  <c r="BE105" i="4"/>
  <c r="BE98" i="4"/>
  <c r="BE89" i="4"/>
  <c r="BE81" i="4"/>
  <c r="BE75" i="4"/>
  <c r="BE61" i="4"/>
  <c r="BE54" i="4"/>
  <c r="BE45" i="4"/>
  <c r="BE33" i="4"/>
  <c r="BE26" i="4"/>
  <c r="BE20" i="4"/>
  <c r="BE14" i="4"/>
  <c r="BE90" i="3"/>
  <c r="BE145" i="2" l="1"/>
  <c r="BE139" i="2"/>
  <c r="BE144" i="4"/>
  <c r="BE137" i="4"/>
  <c r="BE47" i="3" l="1"/>
  <c r="BE103" i="3"/>
  <c r="BE220" i="5" s="1"/>
  <c r="BE102" i="3"/>
  <c r="BE219" i="5" s="1"/>
  <c r="BE100" i="3"/>
  <c r="BE217" i="5" s="1"/>
  <c r="BE99" i="3"/>
  <c r="BE216" i="5" s="1"/>
  <c r="BE98" i="3"/>
  <c r="BE215" i="5" s="1"/>
  <c r="BE95" i="3"/>
  <c r="BE94" i="3"/>
  <c r="BE92" i="3"/>
  <c r="BE91" i="3"/>
  <c r="BE82" i="3"/>
  <c r="BE73" i="3"/>
  <c r="BE68" i="3"/>
  <c r="BE53" i="3"/>
  <c r="BE40" i="3"/>
  <c r="BE34" i="3"/>
  <c r="BE27" i="3"/>
  <c r="BE15" i="3"/>
  <c r="AJ77" i="3"/>
  <c r="AK77" i="3"/>
  <c r="BE222" i="5" l="1"/>
  <c r="BE96" i="3"/>
  <c r="BE104" i="3"/>
  <c r="BD167" i="5"/>
  <c r="BD185" i="1"/>
  <c r="BD193" i="1"/>
  <c r="BD221" i="5" s="1"/>
  <c r="BD174" i="5"/>
  <c r="BC174" i="5"/>
  <c r="BC179" i="1"/>
  <c r="BC155" i="1"/>
  <c r="BD179" i="1"/>
  <c r="BD155" i="1"/>
  <c r="BD111" i="5"/>
  <c r="BD188" i="1"/>
  <c r="BD104" i="5"/>
  <c r="BD95" i="1"/>
  <c r="BD55" i="5"/>
  <c r="BD57" i="1"/>
  <c r="BC35" i="5"/>
  <c r="BD35" i="5" l="1"/>
  <c r="BD36" i="1"/>
  <c r="BD16" i="5"/>
  <c r="BD200" i="5"/>
  <c r="BD199" i="5"/>
  <c r="BD198" i="5"/>
  <c r="BD197" i="5"/>
  <c r="BD193" i="5"/>
  <c r="BD192" i="5"/>
  <c r="BD190" i="5"/>
  <c r="BD189" i="5"/>
  <c r="BD186" i="5"/>
  <c r="BD185" i="5"/>
  <c r="BD184" i="5"/>
  <c r="BD183" i="5"/>
  <c r="BD182" i="5"/>
  <c r="BD178" i="5"/>
  <c r="BD177" i="5"/>
  <c r="BD176" i="5"/>
  <c r="BD175" i="5"/>
  <c r="BD171" i="5"/>
  <c r="BD170" i="5"/>
  <c r="BD169" i="5"/>
  <c r="BD168" i="5"/>
  <c r="BD164" i="5"/>
  <c r="BD163" i="5"/>
  <c r="BD162" i="5"/>
  <c r="BD161" i="5"/>
  <c r="BD158" i="5"/>
  <c r="BD157" i="5"/>
  <c r="BD156" i="5"/>
  <c r="BD153" i="5"/>
  <c r="BD152" i="5"/>
  <c r="BD151" i="5"/>
  <c r="BD150" i="5"/>
  <c r="BD149" i="5"/>
  <c r="BD148" i="5"/>
  <c r="BD145" i="5"/>
  <c r="BD144" i="5"/>
  <c r="BD143" i="5"/>
  <c r="BD142" i="5"/>
  <c r="BD138" i="5"/>
  <c r="BD137" i="5"/>
  <c r="BD136" i="5"/>
  <c r="BD135" i="5"/>
  <c r="BD130" i="5"/>
  <c r="BD129" i="5"/>
  <c r="BD125" i="5"/>
  <c r="BD124" i="5"/>
  <c r="BD123" i="5"/>
  <c r="BD122" i="5"/>
  <c r="BD121" i="5"/>
  <c r="BD120" i="5"/>
  <c r="BD118" i="5"/>
  <c r="BD115" i="5"/>
  <c r="BD114" i="5"/>
  <c r="BD113" i="5"/>
  <c r="BD112" i="5"/>
  <c r="BD108" i="5"/>
  <c r="BD107" i="5"/>
  <c r="BD106" i="5"/>
  <c r="BD105" i="5"/>
  <c r="BD101" i="5"/>
  <c r="BD97" i="5"/>
  <c r="BD96" i="5"/>
  <c r="BD93" i="5"/>
  <c r="BD92" i="5"/>
  <c r="BD90" i="5"/>
  <c r="BD89" i="5"/>
  <c r="BD86" i="5"/>
  <c r="BD85" i="5"/>
  <c r="BD84" i="5"/>
  <c r="BD80" i="5"/>
  <c r="BD79" i="5"/>
  <c r="BD78" i="5"/>
  <c r="BD77" i="5"/>
  <c r="BD73" i="5"/>
  <c r="BD72" i="5"/>
  <c r="BD71" i="5"/>
  <c r="BD68" i="5"/>
  <c r="BD67" i="5"/>
  <c r="BD65" i="5"/>
  <c r="BD64" i="5"/>
  <c r="BD60" i="5"/>
  <c r="BD59" i="5"/>
  <c r="BD57" i="5"/>
  <c r="BD56" i="5"/>
  <c r="BD52" i="5"/>
  <c r="BD51" i="5"/>
  <c r="BD50" i="5"/>
  <c r="BD49" i="5"/>
  <c r="BD48" i="5"/>
  <c r="BD44" i="5"/>
  <c r="BD43" i="5"/>
  <c r="BD41" i="5"/>
  <c r="BD40" i="5"/>
  <c r="BD37" i="5"/>
  <c r="BD36" i="5"/>
  <c r="BD34" i="5"/>
  <c r="BD33" i="5"/>
  <c r="BD30" i="5"/>
  <c r="BD29" i="5"/>
  <c r="BD28" i="5"/>
  <c r="BD26" i="5"/>
  <c r="BD23" i="5"/>
  <c r="BD22" i="5"/>
  <c r="BD20" i="5"/>
  <c r="BD19" i="5"/>
  <c r="BD15" i="5"/>
  <c r="BD14" i="5"/>
  <c r="BD12" i="5"/>
  <c r="BD11" i="5"/>
  <c r="BD69" i="5" l="1"/>
  <c r="BD116" i="5"/>
  <c r="BD17" i="5"/>
  <c r="BD24" i="5"/>
  <c r="BD205" i="5"/>
  <c r="BD179" i="5"/>
  <c r="BD132" i="5"/>
  <c r="BD98" i="5"/>
  <c r="BD159" i="5"/>
  <c r="BD212" i="5"/>
  <c r="BD109" i="5"/>
  <c r="BD165" i="5"/>
  <c r="BD187" i="5"/>
  <c r="BD74" i="5"/>
  <c r="BD154" i="5"/>
  <c r="BD194" i="5"/>
  <c r="BD207" i="5"/>
  <c r="BD61" i="5"/>
  <c r="BD94" i="5"/>
  <c r="BD126" i="5"/>
  <c r="BD53" i="5"/>
  <c r="BD45" i="5"/>
  <c r="BD87" i="5"/>
  <c r="BD146" i="5"/>
  <c r="BD81" i="5"/>
  <c r="BD31" i="5"/>
  <c r="BD139" i="5"/>
  <c r="BD172" i="5"/>
  <c r="BD201" i="5"/>
  <c r="BD38" i="5"/>
  <c r="BD211" i="5"/>
  <c r="BD209" i="5"/>
  <c r="BD206" i="5"/>
  <c r="BD210" i="5"/>
  <c r="BD192" i="1"/>
  <c r="BD191" i="1"/>
  <c r="BD189" i="1"/>
  <c r="BD184" i="1"/>
  <c r="BD183" i="1"/>
  <c r="BD182" i="1"/>
  <c r="BD180" i="1"/>
  <c r="BD175" i="1"/>
  <c r="BD170" i="1"/>
  <c r="BD163" i="1"/>
  <c r="BD148" i="1"/>
  <c r="BD141" i="1"/>
  <c r="BD135" i="1"/>
  <c r="BD128" i="1"/>
  <c r="BD121" i="1"/>
  <c r="BD115" i="1"/>
  <c r="BD109" i="1"/>
  <c r="BD82" i="1"/>
  <c r="BD75" i="1"/>
  <c r="BD69" i="1"/>
  <c r="BD62" i="1"/>
  <c r="BD50" i="1"/>
  <c r="BD43" i="1"/>
  <c r="BD29" i="1"/>
  <c r="BD143" i="2"/>
  <c r="BD141" i="2"/>
  <c r="BD138" i="2"/>
  <c r="BD137" i="2"/>
  <c r="BD136" i="2"/>
  <c r="BD135" i="2"/>
  <c r="BD132" i="2"/>
  <c r="BD128" i="2"/>
  <c r="BD124" i="2"/>
  <c r="BD117" i="2"/>
  <c r="BD110" i="2"/>
  <c r="BD103" i="2"/>
  <c r="BD97" i="2"/>
  <c r="BD93" i="2"/>
  <c r="BD89" i="2"/>
  <c r="BD83" i="2"/>
  <c r="BD78" i="2"/>
  <c r="BD74" i="2"/>
  <c r="BD67" i="2"/>
  <c r="BD62" i="2"/>
  <c r="BD57" i="2"/>
  <c r="BD53" i="2"/>
  <c r="BD48" i="2"/>
  <c r="BD43" i="2"/>
  <c r="BD39" i="2"/>
  <c r="BD34" i="2"/>
  <c r="BD27" i="2"/>
  <c r="BD186" i="1" l="1"/>
  <c r="BD194" i="1"/>
  <c r="BD213" i="5"/>
  <c r="BD145" i="2"/>
  <c r="BD133" i="2"/>
  <c r="BD139" i="2" s="1"/>
  <c r="BC157" i="5"/>
  <c r="BB157" i="5"/>
  <c r="BB92" i="3"/>
  <c r="BC92" i="3"/>
  <c r="BD92" i="3"/>
  <c r="BD103" i="3" l="1"/>
  <c r="BD102" i="3"/>
  <c r="BD100" i="3"/>
  <c r="BD99" i="3"/>
  <c r="BD98" i="3"/>
  <c r="BD95" i="3"/>
  <c r="BD94" i="3"/>
  <c r="BD91" i="3"/>
  <c r="BD90" i="3"/>
  <c r="BD82" i="3"/>
  <c r="BD73" i="3"/>
  <c r="BD68" i="3"/>
  <c r="BD53" i="3"/>
  <c r="BD47" i="3"/>
  <c r="BD40" i="3"/>
  <c r="BD34" i="3"/>
  <c r="BD27" i="3"/>
  <c r="BD15" i="3"/>
  <c r="BD104" i="3" l="1"/>
  <c r="BD96" i="3"/>
  <c r="BC120" i="5"/>
  <c r="BD69" i="4"/>
  <c r="BD105" i="4"/>
  <c r="BD143" i="4" l="1"/>
  <c r="BD220" i="5" s="1"/>
  <c r="BD142" i="4"/>
  <c r="BD219" i="5" s="1"/>
  <c r="BD141" i="4"/>
  <c r="BD217" i="5" s="1"/>
  <c r="BD140" i="4"/>
  <c r="BD216" i="5" s="1"/>
  <c r="BD215" i="5"/>
  <c r="BD136" i="4"/>
  <c r="BD135" i="4"/>
  <c r="BD134" i="4"/>
  <c r="BD133" i="4"/>
  <c r="BD132" i="4"/>
  <c r="BD131" i="4"/>
  <c r="BD126" i="4"/>
  <c r="BD121" i="4"/>
  <c r="BD114" i="4"/>
  <c r="BD98" i="4"/>
  <c r="BD89" i="4"/>
  <c r="BD81" i="4"/>
  <c r="BD75" i="4"/>
  <c r="BD61" i="4"/>
  <c r="BD54" i="4"/>
  <c r="BD45" i="4"/>
  <c r="BD33" i="4"/>
  <c r="BD26" i="4"/>
  <c r="BD20" i="4"/>
  <c r="BD14" i="4"/>
  <c r="BD222" i="5" l="1"/>
  <c r="BD137" i="4"/>
  <c r="BD144" i="4"/>
  <c r="BC106" i="2"/>
  <c r="BC189" i="5" l="1"/>
  <c r="BC167" i="5"/>
  <c r="BC33" i="5"/>
  <c r="BC28" i="5"/>
  <c r="BC19" i="5"/>
  <c r="BC11" i="5"/>
  <c r="BC189" i="1" l="1"/>
  <c r="BC188" i="1"/>
  <c r="BC170" i="1"/>
  <c r="BC148" i="1"/>
  <c r="BC36" i="1"/>
  <c r="BA29" i="1"/>
  <c r="AZ29" i="1"/>
  <c r="AY29" i="1"/>
  <c r="AX29" i="1"/>
  <c r="BB29" i="1"/>
  <c r="BC29" i="1"/>
  <c r="BC17" i="1"/>
  <c r="AX92" i="3"/>
  <c r="AW92" i="3"/>
  <c r="AW91" i="3"/>
  <c r="BC200" i="5" l="1"/>
  <c r="BC199" i="5"/>
  <c r="BC198" i="5"/>
  <c r="BC197" i="5"/>
  <c r="BC193" i="5"/>
  <c r="BC192" i="5"/>
  <c r="BC191" i="5"/>
  <c r="BC190" i="5"/>
  <c r="BC186" i="5"/>
  <c r="BC185" i="5"/>
  <c r="BC184" i="5"/>
  <c r="BC183" i="5"/>
  <c r="BC182" i="5"/>
  <c r="BC178" i="5"/>
  <c r="BC177" i="5"/>
  <c r="BC176" i="5"/>
  <c r="BC175" i="5"/>
  <c r="BC171" i="5"/>
  <c r="BC170" i="5"/>
  <c r="BC169" i="5"/>
  <c r="BC168" i="5"/>
  <c r="BC164" i="5"/>
  <c r="BC163" i="5"/>
  <c r="BC162" i="5"/>
  <c r="BC161" i="5"/>
  <c r="BC158" i="5"/>
  <c r="BC156" i="5"/>
  <c r="BC153" i="5"/>
  <c r="BC152" i="5"/>
  <c r="BC151" i="5"/>
  <c r="BC150" i="5"/>
  <c r="BC149" i="5"/>
  <c r="BC148" i="5"/>
  <c r="BC145" i="5"/>
  <c r="BC144" i="5"/>
  <c r="BC143" i="5"/>
  <c r="BC142" i="5"/>
  <c r="BC138" i="5"/>
  <c r="BC137" i="5"/>
  <c r="BC136" i="5"/>
  <c r="BC135" i="5"/>
  <c r="BC130" i="5"/>
  <c r="BC129" i="5"/>
  <c r="BC125" i="5"/>
  <c r="BC124" i="5"/>
  <c r="BC123" i="5"/>
  <c r="BC122" i="5"/>
  <c r="BC121" i="5"/>
  <c r="BC118" i="5"/>
  <c r="BC115" i="5"/>
  <c r="BC114" i="5"/>
  <c r="BC113" i="5"/>
  <c r="BC112" i="5"/>
  <c r="BC111" i="5"/>
  <c r="BC108" i="5"/>
  <c r="BC107" i="5"/>
  <c r="BC106" i="5"/>
  <c r="BC105" i="5"/>
  <c r="BC104" i="5"/>
  <c r="BC101" i="5"/>
  <c r="BC97" i="5"/>
  <c r="BC96" i="5"/>
  <c r="BC93" i="5"/>
  <c r="BC92" i="5"/>
  <c r="BC90" i="5"/>
  <c r="BC89" i="5"/>
  <c r="BC86" i="5"/>
  <c r="BC85" i="5"/>
  <c r="BC84" i="5"/>
  <c r="BC80" i="5"/>
  <c r="BC79" i="5"/>
  <c r="BC78" i="5"/>
  <c r="BC77" i="5"/>
  <c r="BC73" i="5"/>
  <c r="BC72" i="5"/>
  <c r="BC71" i="5"/>
  <c r="BC68" i="5"/>
  <c r="BC67" i="5"/>
  <c r="BC65" i="5"/>
  <c r="BC64" i="5"/>
  <c r="BC60" i="5"/>
  <c r="BC59" i="5"/>
  <c r="BC57" i="5"/>
  <c r="BC56" i="5"/>
  <c r="BC55" i="5"/>
  <c r="BC52" i="5"/>
  <c r="BC51" i="5"/>
  <c r="BC50" i="5"/>
  <c r="BC49" i="5"/>
  <c r="BC48" i="5"/>
  <c r="BC44" i="5"/>
  <c r="BC43" i="5"/>
  <c r="BC41" i="5"/>
  <c r="BC40" i="5"/>
  <c r="BC37" i="5"/>
  <c r="BC36" i="5"/>
  <c r="BC34" i="5"/>
  <c r="BC30" i="5"/>
  <c r="BC29" i="5"/>
  <c r="BC26" i="5"/>
  <c r="BC23" i="5"/>
  <c r="BC22" i="5"/>
  <c r="BC20" i="5"/>
  <c r="BC15" i="5"/>
  <c r="BC14" i="5"/>
  <c r="BC12" i="5"/>
  <c r="BC192" i="1"/>
  <c r="BC191" i="1"/>
  <c r="BC185" i="1"/>
  <c r="BC184" i="1"/>
  <c r="BC183" i="1"/>
  <c r="BC182" i="1"/>
  <c r="BC180" i="1"/>
  <c r="BC175" i="1"/>
  <c r="BC163" i="1"/>
  <c r="BC141" i="1"/>
  <c r="BC135" i="1"/>
  <c r="BC128" i="1"/>
  <c r="BC121" i="1"/>
  <c r="BC115" i="1"/>
  <c r="BC109" i="1"/>
  <c r="BC102" i="1"/>
  <c r="BC95" i="1"/>
  <c r="BC82" i="1"/>
  <c r="BC75" i="1"/>
  <c r="BC69" i="1"/>
  <c r="BC62" i="1"/>
  <c r="BC57" i="1"/>
  <c r="BC50" i="1"/>
  <c r="BC43" i="1"/>
  <c r="BC143" i="2"/>
  <c r="BC141" i="2"/>
  <c r="BC138" i="2"/>
  <c r="BC137" i="2"/>
  <c r="BC136" i="2"/>
  <c r="BC135" i="2"/>
  <c r="BC133" i="2"/>
  <c r="BC132" i="2"/>
  <c r="BC128" i="2"/>
  <c r="BC124" i="2"/>
  <c r="BC117" i="2"/>
  <c r="BC110" i="2"/>
  <c r="BC103" i="2"/>
  <c r="BC97" i="2"/>
  <c r="BC93" i="2"/>
  <c r="BC89" i="2"/>
  <c r="BC83" i="2"/>
  <c r="BC78" i="2"/>
  <c r="BC74" i="2"/>
  <c r="BC67" i="2"/>
  <c r="BC62" i="2"/>
  <c r="BC57" i="2"/>
  <c r="BC53" i="2"/>
  <c r="BC48" i="2"/>
  <c r="BC43" i="2"/>
  <c r="BC39" i="2"/>
  <c r="BC34" i="2"/>
  <c r="BC27" i="2"/>
  <c r="BC19" i="2"/>
  <c r="BC103" i="3"/>
  <c r="BC102" i="3"/>
  <c r="BC100" i="3"/>
  <c r="BC99" i="3"/>
  <c r="BC98" i="3"/>
  <c r="BC95" i="3"/>
  <c r="BC94" i="3"/>
  <c r="BC91" i="3"/>
  <c r="BC90" i="3"/>
  <c r="BC82" i="3"/>
  <c r="BC73" i="3"/>
  <c r="BC68" i="3"/>
  <c r="BC53" i="3"/>
  <c r="BC47" i="3"/>
  <c r="BC40" i="3"/>
  <c r="BC34" i="3"/>
  <c r="BC27" i="3"/>
  <c r="BC15" i="3"/>
  <c r="BC116" i="5" l="1"/>
  <c r="BC24" i="5"/>
  <c r="BC69" i="5"/>
  <c r="BC205" i="5"/>
  <c r="BC179" i="5"/>
  <c r="BC194" i="1"/>
  <c r="BC207" i="5"/>
  <c r="BC210" i="5"/>
  <c r="BC186" i="1"/>
  <c r="BC17" i="5"/>
  <c r="BC98" i="5"/>
  <c r="BC132" i="5"/>
  <c r="BC212" i="5"/>
  <c r="BC139" i="5"/>
  <c r="BC165" i="5"/>
  <c r="BC194" i="5"/>
  <c r="BC172" i="5"/>
  <c r="BC146" i="5"/>
  <c r="BC209" i="5"/>
  <c r="BC211" i="5"/>
  <c r="BC45" i="5"/>
  <c r="BC53" i="5"/>
  <c r="BC74" i="5"/>
  <c r="BC109" i="5"/>
  <c r="BC187" i="5"/>
  <c r="BC31" i="5"/>
  <c r="BC81" i="5"/>
  <c r="BC94" i="5"/>
  <c r="BC126" i="5"/>
  <c r="BC154" i="5"/>
  <c r="BC159" i="5"/>
  <c r="BC201" i="5"/>
  <c r="BC206" i="5"/>
  <c r="BC38" i="5"/>
  <c r="BC61" i="5"/>
  <c r="BC87" i="5"/>
  <c r="BC139" i="2"/>
  <c r="BC145" i="2"/>
  <c r="BC96" i="3"/>
  <c r="BC104" i="3"/>
  <c r="BC132" i="4"/>
  <c r="BC121" i="4"/>
  <c r="BC131" i="4"/>
  <c r="BC143" i="4"/>
  <c r="BC220" i="5" s="1"/>
  <c r="BC142" i="4"/>
  <c r="BC219" i="5" s="1"/>
  <c r="BC141" i="4"/>
  <c r="BC217" i="5" s="1"/>
  <c r="BC140" i="4"/>
  <c r="BC216" i="5" s="1"/>
  <c r="BC215" i="5"/>
  <c r="BC136" i="4"/>
  <c r="BC135" i="4"/>
  <c r="BC134" i="4"/>
  <c r="BC133" i="4"/>
  <c r="BC126" i="4"/>
  <c r="BC114" i="4"/>
  <c r="BC105" i="4"/>
  <c r="BC98" i="4"/>
  <c r="BC89" i="4"/>
  <c r="BC81" i="4"/>
  <c r="BC75" i="4"/>
  <c r="BC69" i="4"/>
  <c r="BC61" i="4"/>
  <c r="BC54" i="4"/>
  <c r="BC45" i="4"/>
  <c r="BC33" i="4"/>
  <c r="BC26" i="4"/>
  <c r="BC20" i="4"/>
  <c r="BC14" i="4"/>
  <c r="BC222" i="5" l="1"/>
  <c r="BC213" i="5"/>
  <c r="BC144" i="4"/>
  <c r="BC137" i="4"/>
  <c r="BB133" i="2"/>
  <c r="BB48" i="2"/>
  <c r="BB120" i="5" l="1"/>
  <c r="BA120" i="5"/>
  <c r="BA132" i="2"/>
  <c r="BB132" i="2"/>
  <c r="BB74" i="2"/>
  <c r="BA74" i="2"/>
  <c r="BB101" i="5" l="1"/>
  <c r="BB182" i="1"/>
  <c r="BB30" i="5"/>
  <c r="BB124" i="5"/>
  <c r="BB183" i="1"/>
  <c r="BA35" i="5" l="1"/>
  <c r="AZ35" i="5"/>
  <c r="AY35" i="5"/>
  <c r="AX35" i="5"/>
  <c r="AW35" i="5"/>
  <c r="BB35" i="5"/>
  <c r="AW132" i="4"/>
  <c r="AX132" i="4"/>
  <c r="AY132" i="4"/>
  <c r="AZ132" i="4"/>
  <c r="BA132" i="4"/>
  <c r="BB132" i="4"/>
  <c r="BB89" i="5"/>
  <c r="BB45" i="4"/>
  <c r="BB200" i="5" l="1"/>
  <c r="BB199" i="5"/>
  <c r="BB198" i="5"/>
  <c r="BB197" i="5"/>
  <c r="BB193" i="5"/>
  <c r="BB192" i="5"/>
  <c r="BB191" i="5"/>
  <c r="BB190" i="5"/>
  <c r="BB186" i="5"/>
  <c r="BB185" i="5"/>
  <c r="BB184" i="5"/>
  <c r="BB183" i="5"/>
  <c r="BB182" i="5"/>
  <c r="BB178" i="5"/>
  <c r="BB177" i="5"/>
  <c r="BB176" i="5"/>
  <c r="BB175" i="5"/>
  <c r="BB171" i="5"/>
  <c r="BB170" i="5"/>
  <c r="BB169" i="5"/>
  <c r="BB168" i="5"/>
  <c r="BB167" i="5"/>
  <c r="BB164" i="5"/>
  <c r="BB163" i="5"/>
  <c r="BB162" i="5"/>
  <c r="BB161" i="5"/>
  <c r="BB158" i="5"/>
  <c r="BB156" i="5"/>
  <c r="BB153" i="5"/>
  <c r="BB152" i="5"/>
  <c r="BB151" i="5"/>
  <c r="BB150" i="5"/>
  <c r="BB149" i="5"/>
  <c r="BB148" i="5"/>
  <c r="BB145" i="5"/>
  <c r="BB144" i="5"/>
  <c r="BB143" i="5"/>
  <c r="BB142" i="5"/>
  <c r="BB138" i="5"/>
  <c r="BB137" i="5"/>
  <c r="BB136" i="5"/>
  <c r="BB135" i="5"/>
  <c r="BB130" i="5"/>
  <c r="BB129" i="5"/>
  <c r="BB125" i="5"/>
  <c r="BB123" i="5"/>
  <c r="BB122" i="5"/>
  <c r="BB121" i="5"/>
  <c r="BB118" i="5"/>
  <c r="BB115" i="5"/>
  <c r="BB114" i="5"/>
  <c r="BB113" i="5"/>
  <c r="BB112" i="5"/>
  <c r="BB111" i="5"/>
  <c r="BB108" i="5"/>
  <c r="BB107" i="5"/>
  <c r="BB106" i="5"/>
  <c r="BB105" i="5"/>
  <c r="BB104" i="5"/>
  <c r="BB97" i="5"/>
  <c r="BB96" i="5"/>
  <c r="BB93" i="5"/>
  <c r="BB92" i="5"/>
  <c r="BB90" i="5"/>
  <c r="BB86" i="5"/>
  <c r="BB85" i="5"/>
  <c r="BB84" i="5"/>
  <c r="BB80" i="5"/>
  <c r="BB79" i="5"/>
  <c r="BB78" i="5"/>
  <c r="BB77" i="5"/>
  <c r="BB73" i="5"/>
  <c r="BB72" i="5"/>
  <c r="BB71" i="5"/>
  <c r="BB68" i="5"/>
  <c r="BB67" i="5"/>
  <c r="BB65" i="5"/>
  <c r="BB64" i="5"/>
  <c r="BB60" i="5"/>
  <c r="BB59" i="5"/>
  <c r="BB57" i="5"/>
  <c r="BB56" i="5"/>
  <c r="BB55" i="5"/>
  <c r="BB52" i="5"/>
  <c r="BB51" i="5"/>
  <c r="BB50" i="5"/>
  <c r="BB49" i="5"/>
  <c r="BB48" i="5"/>
  <c r="BB44" i="5"/>
  <c r="BB43" i="5"/>
  <c r="BB41" i="5"/>
  <c r="BB40" i="5"/>
  <c r="BB37" i="5"/>
  <c r="BB36" i="5"/>
  <c r="BB34" i="5"/>
  <c r="BB33" i="5"/>
  <c r="BB29" i="5"/>
  <c r="BB28" i="5"/>
  <c r="BB26" i="5"/>
  <c r="BB23" i="5"/>
  <c r="BB22" i="5"/>
  <c r="BB20" i="5"/>
  <c r="BB15" i="5"/>
  <c r="BB14" i="5"/>
  <c r="BB12" i="5"/>
  <c r="BB192" i="1"/>
  <c r="BB191" i="1"/>
  <c r="BB189" i="1"/>
  <c r="BB185" i="1"/>
  <c r="BB184" i="1"/>
  <c r="BB180" i="1"/>
  <c r="BB175" i="1"/>
  <c r="BB170" i="1"/>
  <c r="BB163" i="1"/>
  <c r="BB155" i="1"/>
  <c r="BB148" i="1"/>
  <c r="BB141" i="1"/>
  <c r="BB135" i="1"/>
  <c r="BB128" i="1"/>
  <c r="BB121" i="1"/>
  <c r="BB115" i="1"/>
  <c r="BB109" i="1"/>
  <c r="BB102" i="1"/>
  <c r="BB95" i="1"/>
  <c r="BB82" i="1"/>
  <c r="BB75" i="1"/>
  <c r="BB69" i="1"/>
  <c r="BB62" i="1"/>
  <c r="BB57" i="1"/>
  <c r="BB50" i="1"/>
  <c r="BB43" i="1"/>
  <c r="BB36" i="1"/>
  <c r="BB24" i="1"/>
  <c r="BB17" i="1"/>
  <c r="BB116" i="5" l="1"/>
  <c r="BB69" i="5"/>
  <c r="BB205" i="5"/>
  <c r="BB207" i="5"/>
  <c r="BB210" i="5"/>
  <c r="BB209" i="5"/>
  <c r="BB87" i="5"/>
  <c r="BB206" i="5"/>
  <c r="BB212" i="5"/>
  <c r="BB94" i="5"/>
  <c r="BB45" i="5"/>
  <c r="BB53" i="5"/>
  <c r="BB81" i="5"/>
  <c r="BB139" i="5"/>
  <c r="BB146" i="5"/>
  <c r="BB154" i="5"/>
  <c r="BB165" i="5"/>
  <c r="BB211" i="5"/>
  <c r="BB61" i="5"/>
  <c r="BB74" i="5"/>
  <c r="BB98" i="5"/>
  <c r="BB172" i="5"/>
  <c r="BB179" i="5"/>
  <c r="BB187" i="5"/>
  <c r="BB24" i="5"/>
  <c r="BB38" i="5"/>
  <c r="BB109" i="5"/>
  <c r="BB126" i="5"/>
  <c r="BB132" i="5"/>
  <c r="BB159" i="5"/>
  <c r="BB194" i="5"/>
  <c r="BB201" i="5"/>
  <c r="BB31" i="5"/>
  <c r="BB17" i="5"/>
  <c r="BB186" i="1"/>
  <c r="BB194" i="1"/>
  <c r="BB143" i="2"/>
  <c r="BB141" i="2"/>
  <c r="BB138" i="2"/>
  <c r="BB137" i="2"/>
  <c r="BB136" i="2"/>
  <c r="BB135" i="2"/>
  <c r="BB128" i="2"/>
  <c r="BB124" i="2"/>
  <c r="BB117" i="2"/>
  <c r="BB110" i="2"/>
  <c r="BB103" i="2"/>
  <c r="BB97" i="2"/>
  <c r="BB93" i="2"/>
  <c r="BB89" i="2"/>
  <c r="BB83" i="2"/>
  <c r="BB78" i="2"/>
  <c r="BB67" i="2"/>
  <c r="BB62" i="2"/>
  <c r="BB57" i="2"/>
  <c r="BB53" i="2"/>
  <c r="BB43" i="2"/>
  <c r="BB39" i="2"/>
  <c r="BB34" i="2"/>
  <c r="BB27" i="2"/>
  <c r="BB19" i="2"/>
  <c r="BB143" i="4"/>
  <c r="BB142" i="4"/>
  <c r="BB141" i="4"/>
  <c r="BB140" i="4"/>
  <c r="BB136" i="4"/>
  <c r="BB135" i="4"/>
  <c r="BB134" i="4"/>
  <c r="BB133" i="4"/>
  <c r="BB131" i="4"/>
  <c r="BB126" i="4"/>
  <c r="BB121" i="4"/>
  <c r="BB114" i="4"/>
  <c r="BB105" i="4"/>
  <c r="BB98" i="4"/>
  <c r="BB89" i="4"/>
  <c r="BB81" i="4"/>
  <c r="BB75" i="4"/>
  <c r="BB69" i="4"/>
  <c r="BB61" i="4"/>
  <c r="BB54" i="4"/>
  <c r="BB33" i="4"/>
  <c r="BB26" i="4"/>
  <c r="BB20" i="4"/>
  <c r="BB14" i="4"/>
  <c r="BB213" i="5" l="1"/>
  <c r="BB139" i="2"/>
  <c r="BB145" i="2"/>
  <c r="BB144" i="4"/>
  <c r="BB137" i="4"/>
  <c r="BB90" i="3"/>
  <c r="BB40" i="3"/>
  <c r="BB103" i="3"/>
  <c r="BB220" i="5" s="1"/>
  <c r="BB102" i="3"/>
  <c r="BB219" i="5" s="1"/>
  <c r="BB100" i="3"/>
  <c r="BB217" i="5" s="1"/>
  <c r="BB99" i="3"/>
  <c r="BB216" i="5" s="1"/>
  <c r="BB98" i="3"/>
  <c r="BB215" i="5" s="1"/>
  <c r="BB95" i="3"/>
  <c r="BB94" i="3"/>
  <c r="BB91" i="3"/>
  <c r="BB82" i="3"/>
  <c r="BB73" i="3"/>
  <c r="BB68" i="3"/>
  <c r="BB53" i="3"/>
  <c r="BB47" i="3"/>
  <c r="BB34" i="3"/>
  <c r="BB27" i="3"/>
  <c r="BB15" i="3"/>
  <c r="BB222" i="5" l="1"/>
  <c r="BB104" i="3"/>
  <c r="BB96" i="3"/>
  <c r="BA192" i="1"/>
  <c r="BA122" i="5" l="1"/>
  <c r="AZ122" i="5"/>
  <c r="AY122" i="5"/>
  <c r="AX122" i="5"/>
  <c r="BA92" i="3"/>
  <c r="AZ92" i="3"/>
  <c r="AY92" i="3"/>
  <c r="BA121" i="5" l="1"/>
  <c r="BA133" i="2"/>
  <c r="BA40" i="5" l="1"/>
  <c r="AZ40" i="5"/>
  <c r="BA42" i="5"/>
  <c r="AZ42" i="5"/>
  <c r="AZ141" i="4"/>
  <c r="AZ139" i="4"/>
  <c r="AZ130" i="4"/>
  <c r="AZ26" i="4"/>
  <c r="BA141" i="4" l="1"/>
  <c r="BA26" i="4"/>
  <c r="BA200" i="5" l="1"/>
  <c r="BA199" i="5"/>
  <c r="BA198" i="5"/>
  <c r="BA197" i="5"/>
  <c r="BA193" i="5"/>
  <c r="BA192" i="5"/>
  <c r="BA191" i="5"/>
  <c r="BA190" i="5"/>
  <c r="BA186" i="5"/>
  <c r="BA185" i="5"/>
  <c r="BA184" i="5"/>
  <c r="BA183" i="5"/>
  <c r="BA182" i="5"/>
  <c r="BA178" i="5"/>
  <c r="BA177" i="5"/>
  <c r="BA176" i="5"/>
  <c r="BA175" i="5"/>
  <c r="BA171" i="5"/>
  <c r="BA170" i="5"/>
  <c r="BA169" i="5"/>
  <c r="BA168" i="5"/>
  <c r="BA167" i="5"/>
  <c r="BA164" i="5"/>
  <c r="BA163" i="5"/>
  <c r="BA162" i="5"/>
  <c r="BA161" i="5"/>
  <c r="BA158" i="5"/>
  <c r="BA156" i="5"/>
  <c r="BA153" i="5"/>
  <c r="BA152" i="5"/>
  <c r="BA151" i="5"/>
  <c r="BA150" i="5"/>
  <c r="BA149" i="5"/>
  <c r="BA148" i="5"/>
  <c r="BA145" i="5"/>
  <c r="BA144" i="5"/>
  <c r="BA143" i="5"/>
  <c r="BA142" i="5"/>
  <c r="BA138" i="5"/>
  <c r="BA137" i="5"/>
  <c r="BA136" i="5"/>
  <c r="BA135" i="5"/>
  <c r="BA130" i="5"/>
  <c r="BA129" i="5"/>
  <c r="BA125" i="5"/>
  <c r="BA123" i="5"/>
  <c r="BA118" i="5"/>
  <c r="BA115" i="5"/>
  <c r="BA114" i="5"/>
  <c r="BA113" i="5"/>
  <c r="BA112" i="5"/>
  <c r="BA111" i="5"/>
  <c r="BA108" i="5"/>
  <c r="BA107" i="5"/>
  <c r="BA106" i="5"/>
  <c r="BA105" i="5"/>
  <c r="BA104" i="5"/>
  <c r="BA97" i="5"/>
  <c r="BA96" i="5"/>
  <c r="BA93" i="5"/>
  <c r="BA92" i="5"/>
  <c r="BA91" i="5"/>
  <c r="BA90" i="5"/>
  <c r="BA86" i="5"/>
  <c r="BA85" i="5"/>
  <c r="BA84" i="5"/>
  <c r="BA83" i="5"/>
  <c r="BA80" i="5"/>
  <c r="BA79" i="5"/>
  <c r="BA78" i="5"/>
  <c r="BA77" i="5"/>
  <c r="BA73" i="5"/>
  <c r="BA72" i="5"/>
  <c r="BA71" i="5"/>
  <c r="BA68" i="5"/>
  <c r="BA67" i="5"/>
  <c r="BA65" i="5"/>
  <c r="BA64" i="5"/>
  <c r="BA60" i="5"/>
  <c r="BA59" i="5"/>
  <c r="BA57" i="5"/>
  <c r="BA56" i="5"/>
  <c r="BA55" i="5"/>
  <c r="BA52" i="5"/>
  <c r="BA51" i="5"/>
  <c r="BA50" i="5"/>
  <c r="BA49" i="5"/>
  <c r="BA48" i="5"/>
  <c r="BA44" i="5"/>
  <c r="BA43" i="5"/>
  <c r="BA41" i="5"/>
  <c r="BA37" i="5"/>
  <c r="BA36" i="5"/>
  <c r="BA34" i="5"/>
  <c r="BA33" i="5"/>
  <c r="BA30" i="5"/>
  <c r="BA29" i="5"/>
  <c r="BA28" i="5"/>
  <c r="BA26" i="5"/>
  <c r="BA23" i="5"/>
  <c r="BA22" i="5"/>
  <c r="BA21" i="5"/>
  <c r="BA20" i="5"/>
  <c r="BA15" i="5"/>
  <c r="BA14" i="5"/>
  <c r="BA12" i="5"/>
  <c r="BA143" i="4"/>
  <c r="BA142" i="4"/>
  <c r="BA140" i="4"/>
  <c r="BA136" i="4"/>
  <c r="BA135" i="4"/>
  <c r="BA134" i="4"/>
  <c r="BA133" i="4"/>
  <c r="BA131" i="4"/>
  <c r="BA126" i="4"/>
  <c r="BA121" i="4"/>
  <c r="BA114" i="4"/>
  <c r="BA105" i="4"/>
  <c r="BA98" i="4"/>
  <c r="BA89" i="4"/>
  <c r="BA81" i="4"/>
  <c r="BA75" i="4"/>
  <c r="BA69" i="4"/>
  <c r="BA61" i="4"/>
  <c r="BA54" i="4"/>
  <c r="BA45" i="4"/>
  <c r="BA33" i="4"/>
  <c r="BA20" i="4"/>
  <c r="BA14" i="4"/>
  <c r="BA103" i="3"/>
  <c r="BA102" i="3"/>
  <c r="BA100" i="3"/>
  <c r="BA99" i="3"/>
  <c r="BA98" i="3"/>
  <c r="BA215" i="5" s="1"/>
  <c r="BA95" i="3"/>
  <c r="BA94" i="3"/>
  <c r="BA91" i="3"/>
  <c r="BA90" i="3"/>
  <c r="BA82" i="3"/>
  <c r="BA73" i="3"/>
  <c r="BA68" i="3"/>
  <c r="BA53" i="3"/>
  <c r="BA47" i="3"/>
  <c r="BA40" i="3"/>
  <c r="BA34" i="3"/>
  <c r="BA27" i="3"/>
  <c r="BA15" i="3"/>
  <c r="BA143" i="2"/>
  <c r="BA142" i="2"/>
  <c r="BA141" i="2"/>
  <c r="BA138" i="2"/>
  <c r="BA137" i="2"/>
  <c r="BA136" i="2"/>
  <c r="BA135" i="2"/>
  <c r="BA134" i="2"/>
  <c r="BA128" i="2"/>
  <c r="BA124" i="2"/>
  <c r="BA117" i="2"/>
  <c r="BA110" i="2"/>
  <c r="BA103" i="2"/>
  <c r="BA97" i="2"/>
  <c r="BA93" i="2"/>
  <c r="BA89" i="2"/>
  <c r="BA83" i="2"/>
  <c r="BA78" i="2"/>
  <c r="BA67" i="2"/>
  <c r="BA62" i="2"/>
  <c r="BA57" i="2"/>
  <c r="BA53" i="2"/>
  <c r="BA48" i="2"/>
  <c r="BA43" i="2"/>
  <c r="BA39" i="2"/>
  <c r="BA34" i="2"/>
  <c r="BA27" i="2"/>
  <c r="BA23" i="2"/>
  <c r="BA19" i="2"/>
  <c r="BA13" i="2"/>
  <c r="BA191" i="1"/>
  <c r="BA190" i="1"/>
  <c r="BA189" i="1"/>
  <c r="BA185" i="1"/>
  <c r="BA184" i="1"/>
  <c r="BA183" i="1"/>
  <c r="BA182" i="1"/>
  <c r="BA181" i="1"/>
  <c r="BA180" i="1"/>
  <c r="BA175" i="1"/>
  <c r="BA170" i="1"/>
  <c r="BA163" i="1"/>
  <c r="BA155" i="1"/>
  <c r="BA148" i="1"/>
  <c r="BA141" i="1"/>
  <c r="BA135" i="1"/>
  <c r="BA128" i="1"/>
  <c r="BA121" i="1"/>
  <c r="BA115" i="1"/>
  <c r="BA109" i="1"/>
  <c r="BA102" i="1"/>
  <c r="BA95" i="1"/>
  <c r="BA82" i="1"/>
  <c r="BA75" i="1"/>
  <c r="BA69" i="1"/>
  <c r="BA62" i="1"/>
  <c r="BA57" i="1"/>
  <c r="BA50" i="1"/>
  <c r="BA43" i="1"/>
  <c r="BA36" i="1"/>
  <c r="BA24" i="1"/>
  <c r="BA17" i="1"/>
  <c r="BA69" i="5" l="1"/>
  <c r="BA116" i="5"/>
  <c r="BA205" i="5"/>
  <c r="BA207" i="5"/>
  <c r="BA132" i="5"/>
  <c r="BA17" i="5"/>
  <c r="BA220" i="5"/>
  <c r="BA217" i="5"/>
  <c r="BA216" i="5"/>
  <c r="BA219" i="5"/>
  <c r="BA45" i="5"/>
  <c r="BA81" i="5"/>
  <c r="BA74" i="5"/>
  <c r="BA210" i="5"/>
  <c r="BA159" i="5"/>
  <c r="BA139" i="5"/>
  <c r="BA146" i="5"/>
  <c r="BA154" i="5"/>
  <c r="BA165" i="5"/>
  <c r="BA212" i="5"/>
  <c r="BA38" i="5"/>
  <c r="BA201" i="5"/>
  <c r="BA194" i="5"/>
  <c r="BA187" i="5"/>
  <c r="BA211" i="5"/>
  <c r="BA179" i="5"/>
  <c r="BA172" i="5"/>
  <c r="BA126" i="5"/>
  <c r="BA109" i="5"/>
  <c r="BA98" i="5"/>
  <c r="BA94" i="5"/>
  <c r="BA87" i="5"/>
  <c r="BA61" i="5"/>
  <c r="BA53" i="5"/>
  <c r="BA209" i="5"/>
  <c r="BA31" i="5"/>
  <c r="BA206" i="5"/>
  <c r="BA24" i="5"/>
  <c r="BA144" i="4"/>
  <c r="BA137" i="4"/>
  <c r="BA104" i="3"/>
  <c r="BA96" i="3"/>
  <c r="BA145" i="2"/>
  <c r="BA139" i="2"/>
  <c r="BA186" i="1"/>
  <c r="BA194" i="1"/>
  <c r="AZ134" i="2"/>
  <c r="AY30" i="5"/>
  <c r="AX30" i="5"/>
  <c r="AZ30" i="5"/>
  <c r="AX29" i="5"/>
  <c r="AY29" i="5"/>
  <c r="AZ29" i="5"/>
  <c r="AX134" i="2"/>
  <c r="AY134" i="2"/>
  <c r="AX133" i="2"/>
  <c r="AY133" i="2"/>
  <c r="AZ133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AV19" i="2"/>
  <c r="AU19" i="2"/>
  <c r="AT19" i="2"/>
  <c r="AS19" i="2"/>
  <c r="AR19" i="2"/>
  <c r="AQ19" i="2"/>
  <c r="AP19" i="2"/>
  <c r="AO19" i="2"/>
  <c r="AW19" i="2"/>
  <c r="AY19" i="2"/>
  <c r="AX19" i="2"/>
  <c r="AZ19" i="2"/>
  <c r="BA222" i="5" l="1"/>
  <c r="BA213" i="5"/>
  <c r="AX151" i="5"/>
  <c r="AY151" i="5"/>
  <c r="AZ151" i="5"/>
  <c r="AX94" i="3"/>
  <c r="AY94" i="3"/>
  <c r="AZ94" i="3"/>
  <c r="AU73" i="3"/>
  <c r="AX73" i="3"/>
  <c r="AY73" i="3"/>
  <c r="AZ73" i="3"/>
  <c r="AZ82" i="1" l="1"/>
  <c r="AW21" i="5" l="1"/>
  <c r="AX21" i="5"/>
  <c r="AY21" i="5"/>
  <c r="AZ21" i="5"/>
  <c r="AW190" i="1"/>
  <c r="AX190" i="1"/>
  <c r="AY190" i="1"/>
  <c r="AZ190" i="1"/>
  <c r="AW181" i="1"/>
  <c r="AX181" i="1"/>
  <c r="AY181" i="1"/>
  <c r="AZ181" i="1"/>
  <c r="AZ24" i="1"/>
  <c r="AY198" i="5" l="1"/>
  <c r="AX198" i="5"/>
  <c r="AZ198" i="5"/>
  <c r="AX126" i="4"/>
  <c r="AZ131" i="4" l="1"/>
  <c r="AZ126" i="4"/>
  <c r="AZ200" i="5" l="1"/>
  <c r="AZ199" i="5"/>
  <c r="AZ197" i="5"/>
  <c r="AZ193" i="5"/>
  <c r="AZ192" i="5"/>
  <c r="AZ191" i="5"/>
  <c r="AZ190" i="5"/>
  <c r="AZ186" i="5"/>
  <c r="AZ185" i="5"/>
  <c r="AZ184" i="5"/>
  <c r="AZ183" i="5"/>
  <c r="AZ182" i="5"/>
  <c r="AZ178" i="5"/>
  <c r="AZ177" i="5"/>
  <c r="AZ176" i="5"/>
  <c r="AZ175" i="5"/>
  <c r="AZ171" i="5"/>
  <c r="AZ170" i="5"/>
  <c r="AZ169" i="5"/>
  <c r="AZ168" i="5"/>
  <c r="AZ167" i="5"/>
  <c r="AZ164" i="5"/>
  <c r="AZ163" i="5"/>
  <c r="AZ162" i="5"/>
  <c r="AZ161" i="5"/>
  <c r="AZ158" i="5"/>
  <c r="AZ156" i="5"/>
  <c r="AZ153" i="5"/>
  <c r="AZ152" i="5"/>
  <c r="AZ150" i="5"/>
  <c r="AZ149" i="5"/>
  <c r="AZ148" i="5"/>
  <c r="AZ145" i="5"/>
  <c r="AZ144" i="5"/>
  <c r="AZ143" i="5"/>
  <c r="AZ142" i="5"/>
  <c r="AZ138" i="5"/>
  <c r="AZ137" i="5"/>
  <c r="AZ136" i="5"/>
  <c r="AZ135" i="5"/>
  <c r="AZ130" i="5"/>
  <c r="AZ129" i="5"/>
  <c r="AZ125" i="5"/>
  <c r="AZ123" i="5"/>
  <c r="AZ121" i="5"/>
  <c r="AZ120" i="5"/>
  <c r="AZ118" i="5"/>
  <c r="AZ115" i="5"/>
  <c r="AZ114" i="5"/>
  <c r="AZ113" i="5"/>
  <c r="AZ112" i="5"/>
  <c r="AZ111" i="5"/>
  <c r="AZ108" i="5"/>
  <c r="AZ107" i="5"/>
  <c r="AZ106" i="5"/>
  <c r="AZ105" i="5"/>
  <c r="AZ104" i="5"/>
  <c r="AZ97" i="5"/>
  <c r="AZ96" i="5"/>
  <c r="AZ93" i="5"/>
  <c r="AZ92" i="5"/>
  <c r="AZ91" i="5"/>
  <c r="AZ90" i="5"/>
  <c r="AZ86" i="5"/>
  <c r="AZ85" i="5"/>
  <c r="AZ84" i="5"/>
  <c r="AZ83" i="5"/>
  <c r="AZ80" i="5"/>
  <c r="AZ79" i="5"/>
  <c r="AZ78" i="5"/>
  <c r="AZ77" i="5"/>
  <c r="AZ73" i="5"/>
  <c r="AZ72" i="5"/>
  <c r="AZ71" i="5"/>
  <c r="AZ68" i="5"/>
  <c r="AZ67" i="5"/>
  <c r="AZ65" i="5"/>
  <c r="AZ64" i="5"/>
  <c r="AZ60" i="5"/>
  <c r="AZ59" i="5"/>
  <c r="AZ57" i="5"/>
  <c r="AZ56" i="5"/>
  <c r="AZ55" i="5"/>
  <c r="AZ52" i="5"/>
  <c r="AZ51" i="5"/>
  <c r="AZ50" i="5"/>
  <c r="AZ49" i="5"/>
  <c r="AZ48" i="5"/>
  <c r="AZ44" i="5"/>
  <c r="AZ43" i="5"/>
  <c r="AZ41" i="5"/>
  <c r="AZ37" i="5"/>
  <c r="AZ36" i="5"/>
  <c r="AZ34" i="5"/>
  <c r="AZ33" i="5"/>
  <c r="AZ28" i="5"/>
  <c r="AZ26" i="5"/>
  <c r="AZ23" i="5"/>
  <c r="AZ22" i="5"/>
  <c r="AZ20" i="5"/>
  <c r="AZ15" i="5"/>
  <c r="AZ14" i="5"/>
  <c r="AZ12" i="5"/>
  <c r="AZ191" i="1"/>
  <c r="AZ192" i="1"/>
  <c r="AZ189" i="1"/>
  <c r="AZ185" i="1"/>
  <c r="AZ184" i="1"/>
  <c r="AZ183" i="1"/>
  <c r="AZ182" i="1"/>
  <c r="AZ180" i="1"/>
  <c r="AZ175" i="1"/>
  <c r="AZ170" i="1"/>
  <c r="AZ163" i="1"/>
  <c r="AZ155" i="1"/>
  <c r="AZ148" i="1"/>
  <c r="AZ141" i="1"/>
  <c r="AZ135" i="1"/>
  <c r="AZ128" i="1"/>
  <c r="AZ121" i="1"/>
  <c r="AZ115" i="1"/>
  <c r="AZ109" i="1"/>
  <c r="AZ102" i="1"/>
  <c r="AZ95" i="1"/>
  <c r="AZ75" i="1"/>
  <c r="AZ69" i="1"/>
  <c r="AZ62" i="1"/>
  <c r="AZ57" i="1"/>
  <c r="AZ50" i="1"/>
  <c r="AZ43" i="1"/>
  <c r="AZ36" i="1"/>
  <c r="AZ17" i="1"/>
  <c r="AZ143" i="2"/>
  <c r="AZ142" i="2"/>
  <c r="AZ141" i="2"/>
  <c r="AZ138" i="2"/>
  <c r="AZ137" i="2"/>
  <c r="AZ136" i="2"/>
  <c r="AZ135" i="2"/>
  <c r="AZ132" i="2"/>
  <c r="AZ128" i="2"/>
  <c r="AZ124" i="2"/>
  <c r="AZ117" i="2"/>
  <c r="AZ110" i="2"/>
  <c r="AZ103" i="2"/>
  <c r="AZ97" i="2"/>
  <c r="AZ93" i="2"/>
  <c r="AZ89" i="2"/>
  <c r="AZ83" i="2"/>
  <c r="AZ78" i="2"/>
  <c r="AZ74" i="2"/>
  <c r="AZ67" i="2"/>
  <c r="AZ62" i="2"/>
  <c r="AZ57" i="2"/>
  <c r="AZ53" i="2"/>
  <c r="AZ48" i="2"/>
  <c r="AZ43" i="2"/>
  <c r="AZ39" i="2"/>
  <c r="AZ34" i="2"/>
  <c r="AZ27" i="2"/>
  <c r="AZ23" i="2"/>
  <c r="AZ13" i="2"/>
  <c r="AZ103" i="3"/>
  <c r="AZ102" i="3"/>
  <c r="AZ100" i="3"/>
  <c r="AZ99" i="3"/>
  <c r="AZ98" i="3"/>
  <c r="AZ215" i="5" s="1"/>
  <c r="AZ95" i="3"/>
  <c r="AZ91" i="3"/>
  <c r="AZ90" i="3"/>
  <c r="AZ82" i="3"/>
  <c r="AZ68" i="3"/>
  <c r="AZ53" i="3"/>
  <c r="AZ47" i="3"/>
  <c r="AZ40" i="3"/>
  <c r="AZ34" i="3"/>
  <c r="AZ27" i="3"/>
  <c r="AZ15" i="3"/>
  <c r="AZ143" i="4"/>
  <c r="AZ142" i="4"/>
  <c r="AZ140" i="4"/>
  <c r="AZ136" i="4"/>
  <c r="AZ135" i="4"/>
  <c r="AZ134" i="4"/>
  <c r="AZ133" i="4"/>
  <c r="AZ121" i="4"/>
  <c r="AZ114" i="4"/>
  <c r="AZ105" i="4"/>
  <c r="AZ98" i="4"/>
  <c r="AZ89" i="4"/>
  <c r="AZ81" i="4"/>
  <c r="AZ75" i="4"/>
  <c r="AZ69" i="4"/>
  <c r="AZ54" i="4"/>
  <c r="AZ45" i="4"/>
  <c r="AZ33" i="4"/>
  <c r="AZ20" i="4"/>
  <c r="AZ14" i="4"/>
  <c r="AZ116" i="5" l="1"/>
  <c r="AZ217" i="5"/>
  <c r="AZ207" i="5"/>
  <c r="AZ132" i="5"/>
  <c r="AZ205" i="5"/>
  <c r="AZ98" i="5"/>
  <c r="AZ159" i="5"/>
  <c r="AZ69" i="5"/>
  <c r="AZ179" i="5"/>
  <c r="AZ216" i="5"/>
  <c r="AZ212" i="5"/>
  <c r="AZ81" i="5"/>
  <c r="AZ87" i="5"/>
  <c r="AZ74" i="5"/>
  <c r="AZ24" i="5"/>
  <c r="AZ220" i="5"/>
  <c r="AZ219" i="5"/>
  <c r="AZ61" i="5"/>
  <c r="AZ94" i="5"/>
  <c r="AZ201" i="5"/>
  <c r="AZ194" i="5"/>
  <c r="AZ187" i="5"/>
  <c r="AZ172" i="5"/>
  <c r="AZ165" i="5"/>
  <c r="AZ210" i="5"/>
  <c r="AZ154" i="5"/>
  <c r="AZ211" i="5"/>
  <c r="AZ146" i="5"/>
  <c r="AZ139" i="5"/>
  <c r="AZ126" i="5"/>
  <c r="AZ109" i="5"/>
  <c r="AZ209" i="5"/>
  <c r="AZ53" i="5"/>
  <c r="AZ45" i="5"/>
  <c r="AZ206" i="5"/>
  <c r="AZ38" i="5"/>
  <c r="AZ31" i="5"/>
  <c r="AZ17" i="5"/>
  <c r="AZ186" i="1"/>
  <c r="AZ194" i="1"/>
  <c r="AZ139" i="2"/>
  <c r="AZ145" i="2"/>
  <c r="AZ96" i="3"/>
  <c r="AZ104" i="3"/>
  <c r="AZ144" i="4"/>
  <c r="AZ137" i="4"/>
  <c r="AV181" i="1"/>
  <c r="AZ222" i="5" l="1"/>
  <c r="AZ213" i="5"/>
  <c r="AY148" i="5"/>
  <c r="AX120" i="5"/>
  <c r="AW120" i="5"/>
  <c r="AY120" i="5"/>
  <c r="AY118" i="5"/>
  <c r="AY131" i="4"/>
  <c r="AY140" i="4"/>
  <c r="AY20" i="4"/>
  <c r="AX33" i="5"/>
  <c r="AW33" i="5"/>
  <c r="AY33" i="5"/>
  <c r="AY167" i="5"/>
  <c r="AY169" i="5"/>
  <c r="AX162" i="5"/>
  <c r="AW162" i="5"/>
  <c r="AY162" i="5"/>
  <c r="AX136" i="5"/>
  <c r="AW136" i="5"/>
  <c r="AV136" i="5"/>
  <c r="AY136" i="5"/>
  <c r="AV150" i="5"/>
  <c r="AW150" i="5"/>
  <c r="AX150" i="5"/>
  <c r="AX143" i="5"/>
  <c r="AW143" i="5"/>
  <c r="AV143" i="5"/>
  <c r="AU143" i="5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AW134" i="2"/>
  <c r="AV134" i="2"/>
  <c r="AX103" i="2"/>
  <c r="AU97" i="2"/>
  <c r="AT97" i="2"/>
  <c r="AV97" i="2"/>
  <c r="AX97" i="2"/>
  <c r="AW97" i="2"/>
  <c r="AT69" i="4"/>
  <c r="AT20" i="4"/>
  <c r="AT78" i="2"/>
  <c r="AU78" i="2"/>
  <c r="AX78" i="2"/>
  <c r="AW78" i="2"/>
  <c r="AV78" i="2"/>
  <c r="AY89" i="4"/>
  <c r="AX89" i="4"/>
  <c r="AW69" i="4"/>
  <c r="AV20" i="4"/>
  <c r="AW20" i="4"/>
  <c r="AY97" i="2"/>
  <c r="AY78" i="2"/>
  <c r="AY67" i="2"/>
  <c r="AY132" i="2" l="1"/>
  <c r="AY103" i="2"/>
  <c r="AV190" i="1" l="1"/>
  <c r="AU190" i="1"/>
  <c r="AU181" i="1"/>
  <c r="AX130" i="4" l="1"/>
  <c r="AW130" i="4"/>
  <c r="AX69" i="4"/>
  <c r="AX20" i="4"/>
  <c r="AT132" i="4"/>
  <c r="AY139" i="4" l="1"/>
  <c r="AY130" i="4"/>
  <c r="AY69" i="4"/>
  <c r="AY143" i="5" l="1"/>
  <c r="AY150" i="5"/>
  <c r="AY191" i="1"/>
  <c r="AY14" i="4" l="1"/>
  <c r="AY26" i="4"/>
  <c r="AY33" i="4"/>
  <c r="AY45" i="4"/>
  <c r="AY54" i="4"/>
  <c r="AY61" i="4"/>
  <c r="AY75" i="4"/>
  <c r="AY81" i="4"/>
  <c r="AY98" i="4"/>
  <c r="AY105" i="4"/>
  <c r="AY114" i="4"/>
  <c r="AY121" i="4"/>
  <c r="AY126" i="4"/>
  <c r="AY15" i="3"/>
  <c r="AY27" i="3"/>
  <c r="AY34" i="3"/>
  <c r="AY40" i="3"/>
  <c r="AY47" i="3"/>
  <c r="AY53" i="3"/>
  <c r="AY68" i="3"/>
  <c r="AY82" i="3"/>
  <c r="AY13" i="2"/>
  <c r="AY23" i="2"/>
  <c r="AY27" i="2"/>
  <c r="AY34" i="2"/>
  <c r="AY39" i="2"/>
  <c r="AY43" i="2"/>
  <c r="AY48" i="2"/>
  <c r="AY53" i="2"/>
  <c r="AY57" i="2"/>
  <c r="AY62" i="2"/>
  <c r="AY74" i="2"/>
  <c r="AY83" i="2"/>
  <c r="AY89" i="2"/>
  <c r="AY93" i="2"/>
  <c r="AY110" i="2"/>
  <c r="AY117" i="2"/>
  <c r="AY124" i="2"/>
  <c r="AY128" i="2"/>
  <c r="AY200" i="5"/>
  <c r="AY199" i="5"/>
  <c r="AY197" i="5"/>
  <c r="AY193" i="5"/>
  <c r="AY192" i="5"/>
  <c r="AY191" i="5"/>
  <c r="AY190" i="5"/>
  <c r="AY186" i="5"/>
  <c r="AY185" i="5"/>
  <c r="AY184" i="5"/>
  <c r="AY183" i="5"/>
  <c r="AY182" i="5"/>
  <c r="AY178" i="5"/>
  <c r="AY177" i="5"/>
  <c r="AY176" i="5"/>
  <c r="AY175" i="5"/>
  <c r="AY171" i="5"/>
  <c r="AY170" i="5"/>
  <c r="AY168" i="5"/>
  <c r="AY164" i="5"/>
  <c r="AY163" i="5"/>
  <c r="AY161" i="5"/>
  <c r="AY158" i="5"/>
  <c r="AY156" i="5"/>
  <c r="AY153" i="5"/>
  <c r="AY152" i="5"/>
  <c r="AY149" i="5"/>
  <c r="AY145" i="5"/>
  <c r="AY144" i="5"/>
  <c r="AY142" i="5"/>
  <c r="AY138" i="5"/>
  <c r="AY137" i="5"/>
  <c r="AY135" i="5"/>
  <c r="AY130" i="5"/>
  <c r="AY129" i="5"/>
  <c r="AY125" i="5"/>
  <c r="AY123" i="5"/>
  <c r="AY121" i="5"/>
  <c r="AY115" i="5"/>
  <c r="AY114" i="5"/>
  <c r="AY113" i="5"/>
  <c r="AY112" i="5"/>
  <c r="AY111" i="5"/>
  <c r="AY108" i="5"/>
  <c r="AY107" i="5"/>
  <c r="AY106" i="5"/>
  <c r="AY105" i="5"/>
  <c r="AY104" i="5"/>
  <c r="AY97" i="5"/>
  <c r="AY96" i="5"/>
  <c r="AY93" i="5"/>
  <c r="AY92" i="5"/>
  <c r="AY91" i="5"/>
  <c r="AY90" i="5"/>
  <c r="AY86" i="5"/>
  <c r="AY85" i="5"/>
  <c r="AY84" i="5"/>
  <c r="AY83" i="5"/>
  <c r="AY80" i="5"/>
  <c r="AY79" i="5"/>
  <c r="AY78" i="5"/>
  <c r="AY77" i="5"/>
  <c r="AY73" i="5"/>
  <c r="AY72" i="5"/>
  <c r="AY71" i="5"/>
  <c r="AY68" i="5"/>
  <c r="AY67" i="5"/>
  <c r="AY65" i="5"/>
  <c r="AY64" i="5"/>
  <c r="AY60" i="5"/>
  <c r="AY59" i="5"/>
  <c r="AY57" i="5"/>
  <c r="AY56" i="5"/>
  <c r="AY55" i="5"/>
  <c r="AY52" i="5"/>
  <c r="AY51" i="5"/>
  <c r="AY50" i="5"/>
  <c r="AY49" i="5"/>
  <c r="AY48" i="5"/>
  <c r="AY44" i="5"/>
  <c r="AY43" i="5"/>
  <c r="AY42" i="5"/>
  <c r="AY41" i="5"/>
  <c r="AY37" i="5"/>
  <c r="AY36" i="5"/>
  <c r="AY34" i="5"/>
  <c r="AY28" i="5"/>
  <c r="AY26" i="5"/>
  <c r="AY23" i="5"/>
  <c r="AY22" i="5"/>
  <c r="AY20" i="5"/>
  <c r="AY15" i="5"/>
  <c r="AY14" i="5"/>
  <c r="AY12" i="5"/>
  <c r="AY143" i="4"/>
  <c r="AY142" i="4"/>
  <c r="AY141" i="4"/>
  <c r="AY136" i="4"/>
  <c r="AY135" i="4"/>
  <c r="AY134" i="4"/>
  <c r="AY133" i="4"/>
  <c r="AY103" i="3"/>
  <c r="AY102" i="3"/>
  <c r="AY100" i="3"/>
  <c r="AY99" i="3"/>
  <c r="AY98" i="3"/>
  <c r="AY95" i="3"/>
  <c r="AY91" i="3"/>
  <c r="AY90" i="3"/>
  <c r="AY143" i="2"/>
  <c r="AY142" i="2"/>
  <c r="AY141" i="2"/>
  <c r="AY138" i="2"/>
  <c r="AY137" i="2"/>
  <c r="AY136" i="2"/>
  <c r="AY135" i="2"/>
  <c r="AY192" i="1"/>
  <c r="AY189" i="1"/>
  <c r="AY185" i="1"/>
  <c r="AY184" i="1"/>
  <c r="AY183" i="1"/>
  <c r="AY182" i="1"/>
  <c r="AY180" i="1"/>
  <c r="AY175" i="1"/>
  <c r="AY170" i="1"/>
  <c r="AY163" i="1"/>
  <c r="AY155" i="1"/>
  <c r="AY148" i="1"/>
  <c r="AY141" i="1"/>
  <c r="AY135" i="1"/>
  <c r="AY128" i="1"/>
  <c r="AY121" i="1"/>
  <c r="AY115" i="1"/>
  <c r="AY109" i="1"/>
  <c r="AY102" i="1"/>
  <c r="AY95" i="1"/>
  <c r="AY82" i="1"/>
  <c r="AY75" i="1"/>
  <c r="AY69" i="1"/>
  <c r="AY62" i="1"/>
  <c r="AY57" i="1"/>
  <c r="AY50" i="1"/>
  <c r="AY43" i="1"/>
  <c r="AY36" i="1"/>
  <c r="AY24" i="1"/>
  <c r="AY17" i="1"/>
  <c r="AY116" i="5" l="1"/>
  <c r="AY207" i="5"/>
  <c r="AY217" i="5"/>
  <c r="AY205" i="5"/>
  <c r="AY154" i="5"/>
  <c r="AY206" i="5"/>
  <c r="AY172" i="5"/>
  <c r="AY126" i="5"/>
  <c r="AY38" i="5"/>
  <c r="AY139" i="5"/>
  <c r="AY139" i="2"/>
  <c r="AY215" i="5"/>
  <c r="AY212" i="5"/>
  <c r="AY81" i="5"/>
  <c r="AY210" i="5"/>
  <c r="AY69" i="5"/>
  <c r="AY216" i="5"/>
  <c r="AY219" i="5"/>
  <c r="AY61" i="5"/>
  <c r="AY74" i="5"/>
  <c r="AY159" i="5"/>
  <c r="AY179" i="5"/>
  <c r="AY187" i="5"/>
  <c r="AY201" i="5"/>
  <c r="AY53" i="5"/>
  <c r="AY98" i="5"/>
  <c r="AY194" i="5"/>
  <c r="AY165" i="5"/>
  <c r="AY146" i="5"/>
  <c r="AY132" i="5"/>
  <c r="AY109" i="5"/>
  <c r="AY94" i="5"/>
  <c r="AY87" i="5"/>
  <c r="AY186" i="1"/>
  <c r="AY45" i="5"/>
  <c r="AY211" i="5"/>
  <c r="AY24" i="5"/>
  <c r="AY209" i="5"/>
  <c r="AY194" i="1"/>
  <c r="AY17" i="5"/>
  <c r="AY220" i="5"/>
  <c r="AY31" i="5"/>
  <c r="AY137" i="4"/>
  <c r="AY144" i="4"/>
  <c r="AY96" i="3"/>
  <c r="AY104" i="3"/>
  <c r="AY145" i="2"/>
  <c r="AF141" i="4"/>
  <c r="AG141" i="4"/>
  <c r="AH141" i="4"/>
  <c r="AI141" i="4"/>
  <c r="AJ141" i="4"/>
  <c r="AK141" i="4"/>
  <c r="AL141" i="4"/>
  <c r="AM141" i="4"/>
  <c r="AN141" i="4"/>
  <c r="W140" i="4"/>
  <c r="X140" i="4"/>
  <c r="Y140" i="4"/>
  <c r="Z140" i="4"/>
  <c r="AA140" i="4"/>
  <c r="AB140" i="4"/>
  <c r="AC140" i="4"/>
  <c r="AD140" i="4"/>
  <c r="AE140" i="4"/>
  <c r="AF140" i="4"/>
  <c r="AG140" i="4"/>
  <c r="AH140" i="4"/>
  <c r="AI140" i="4"/>
  <c r="AJ140" i="4"/>
  <c r="AK140" i="4"/>
  <c r="AL140" i="4"/>
  <c r="AM140" i="4"/>
  <c r="AN140" i="4"/>
  <c r="W142" i="4"/>
  <c r="X142" i="4"/>
  <c r="Y142" i="4"/>
  <c r="Z142" i="4"/>
  <c r="AA142" i="4"/>
  <c r="AB142" i="4"/>
  <c r="AC142" i="4"/>
  <c r="AD142" i="4"/>
  <c r="AE142" i="4"/>
  <c r="AF142" i="4"/>
  <c r="AJ142" i="4"/>
  <c r="AK142" i="4"/>
  <c r="AL142" i="4"/>
  <c r="AM142" i="4"/>
  <c r="AN142" i="4"/>
  <c r="W143" i="4"/>
  <c r="X143" i="4"/>
  <c r="Y143" i="4"/>
  <c r="Z143" i="4"/>
  <c r="AA143" i="4"/>
  <c r="AB143" i="4"/>
  <c r="AC143" i="4"/>
  <c r="AD143" i="4"/>
  <c r="AE143" i="4"/>
  <c r="AE144" i="4" s="1"/>
  <c r="AF143" i="4"/>
  <c r="AG143" i="4"/>
  <c r="AH143" i="4"/>
  <c r="AI143" i="4"/>
  <c r="AJ143" i="4"/>
  <c r="AK143" i="4"/>
  <c r="AL143" i="4"/>
  <c r="AM143" i="4"/>
  <c r="AN143" i="4"/>
  <c r="AO141" i="4"/>
  <c r="AA144" i="4" l="1"/>
  <c r="W144" i="4"/>
  <c r="AL144" i="4"/>
  <c r="AJ144" i="4"/>
  <c r="AC144" i="4"/>
  <c r="AN144" i="4"/>
  <c r="Y144" i="4"/>
  <c r="AM144" i="4"/>
  <c r="AF144" i="4"/>
  <c r="AB144" i="4"/>
  <c r="X144" i="4"/>
  <c r="AK144" i="4"/>
  <c r="AD144" i="4"/>
  <c r="Z144" i="4"/>
  <c r="AY222" i="5"/>
  <c r="AY213" i="5"/>
  <c r="AX191" i="1" l="1"/>
  <c r="AX176" i="5"/>
  <c r="AW176" i="5"/>
  <c r="AV176" i="5"/>
  <c r="AU176" i="5"/>
  <c r="AX91" i="5" l="1"/>
  <c r="AW91" i="5"/>
  <c r="AW53" i="2"/>
  <c r="AX111" i="5" l="1"/>
  <c r="AW111" i="5"/>
  <c r="AX139" i="4"/>
  <c r="AW139" i="4"/>
  <c r="AX61" i="4"/>
  <c r="AW61" i="4"/>
  <c r="AX28" i="5"/>
  <c r="AW28" i="5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X14" i="4"/>
  <c r="AX191" i="5"/>
  <c r="AX96" i="5"/>
  <c r="AX91" i="3"/>
  <c r="AX200" i="5" l="1"/>
  <c r="AX199" i="5"/>
  <c r="AX197" i="5"/>
  <c r="AX193" i="5"/>
  <c r="AX192" i="5"/>
  <c r="AX190" i="5"/>
  <c r="AX186" i="5"/>
  <c r="AX185" i="5"/>
  <c r="AX184" i="5"/>
  <c r="AX183" i="5"/>
  <c r="AX182" i="5"/>
  <c r="AX178" i="5"/>
  <c r="AX177" i="5"/>
  <c r="AX175" i="5"/>
  <c r="AX171" i="5"/>
  <c r="AX170" i="5"/>
  <c r="AX169" i="5"/>
  <c r="AX168" i="5"/>
  <c r="AX164" i="5"/>
  <c r="AX163" i="5"/>
  <c r="AX161" i="5"/>
  <c r="AX158" i="5"/>
  <c r="AX156" i="5"/>
  <c r="AX153" i="5"/>
  <c r="AX152" i="5"/>
  <c r="AX149" i="5"/>
  <c r="AX145" i="5"/>
  <c r="AX144" i="5"/>
  <c r="AX142" i="5"/>
  <c r="AX138" i="5"/>
  <c r="AX137" i="5"/>
  <c r="AX135" i="5"/>
  <c r="AX130" i="5"/>
  <c r="AX129" i="5"/>
  <c r="AX125" i="5"/>
  <c r="AX123" i="5"/>
  <c r="AX121" i="5"/>
  <c r="AX115" i="5"/>
  <c r="AX114" i="5"/>
  <c r="AX113" i="5"/>
  <c r="AX112" i="5"/>
  <c r="AX108" i="5"/>
  <c r="AX107" i="5"/>
  <c r="AX106" i="5"/>
  <c r="AX105" i="5"/>
  <c r="AX104" i="5"/>
  <c r="AX97" i="5"/>
  <c r="AX98" i="5" s="1"/>
  <c r="AX93" i="5"/>
  <c r="AX92" i="5"/>
  <c r="AX90" i="5"/>
  <c r="AX86" i="5"/>
  <c r="AX85" i="5"/>
  <c r="AX84" i="5"/>
  <c r="AX83" i="5"/>
  <c r="AX80" i="5"/>
  <c r="AX79" i="5"/>
  <c r="AX78" i="5"/>
  <c r="AX77" i="5"/>
  <c r="AX73" i="5"/>
  <c r="AX72" i="5"/>
  <c r="AX71" i="5"/>
  <c r="AX68" i="5"/>
  <c r="AX67" i="5"/>
  <c r="AX65" i="5"/>
  <c r="AX64" i="5"/>
  <c r="AX60" i="5"/>
  <c r="AX59" i="5"/>
  <c r="AX57" i="5"/>
  <c r="AX56" i="5"/>
  <c r="AX55" i="5"/>
  <c r="AX205" i="5" s="1"/>
  <c r="AX52" i="5"/>
  <c r="AX51" i="5"/>
  <c r="AX50" i="5"/>
  <c r="AX49" i="5"/>
  <c r="AX48" i="5"/>
  <c r="AX44" i="5"/>
  <c r="AX43" i="5"/>
  <c r="AX42" i="5"/>
  <c r="AX41" i="5"/>
  <c r="AX37" i="5"/>
  <c r="AX36" i="5"/>
  <c r="AX34" i="5"/>
  <c r="AX26" i="5"/>
  <c r="AX23" i="5"/>
  <c r="AX22" i="5"/>
  <c r="AX20" i="5"/>
  <c r="AX15" i="5"/>
  <c r="AX14" i="5"/>
  <c r="AX12" i="5"/>
  <c r="AX192" i="1"/>
  <c r="AX189" i="1"/>
  <c r="AX185" i="1"/>
  <c r="AX184" i="1"/>
  <c r="AX183" i="1"/>
  <c r="AX182" i="1"/>
  <c r="AX180" i="1"/>
  <c r="AX175" i="1"/>
  <c r="AX170" i="1"/>
  <c r="AX163" i="1"/>
  <c r="AX155" i="1"/>
  <c r="AX148" i="1"/>
  <c r="AX141" i="1"/>
  <c r="AX135" i="1"/>
  <c r="AX128" i="1"/>
  <c r="AX121" i="1"/>
  <c r="AX115" i="1"/>
  <c r="AX109" i="1"/>
  <c r="AX102" i="1"/>
  <c r="AX95" i="1"/>
  <c r="AX82" i="1"/>
  <c r="AX75" i="1"/>
  <c r="AX69" i="1"/>
  <c r="AX62" i="1"/>
  <c r="AX57" i="1"/>
  <c r="AX50" i="1"/>
  <c r="AX43" i="1"/>
  <c r="AX36" i="1"/>
  <c r="AX24" i="1"/>
  <c r="AX17" i="1"/>
  <c r="AX143" i="2"/>
  <c r="AX142" i="2"/>
  <c r="AX141" i="2"/>
  <c r="AX138" i="2"/>
  <c r="AX137" i="2"/>
  <c r="AX136" i="2"/>
  <c r="AX128" i="2"/>
  <c r="AX124" i="2"/>
  <c r="AX117" i="2"/>
  <c r="AX110" i="2"/>
  <c r="AX135" i="2"/>
  <c r="AX93" i="2"/>
  <c r="AX89" i="2"/>
  <c r="AX83" i="2"/>
  <c r="AX74" i="2"/>
  <c r="AX67" i="2"/>
  <c r="AX62" i="2"/>
  <c r="AX57" i="2"/>
  <c r="AX53" i="2"/>
  <c r="AX48" i="2"/>
  <c r="AX43" i="2"/>
  <c r="AX39" i="2"/>
  <c r="AX34" i="2"/>
  <c r="AX27" i="2"/>
  <c r="AX23" i="2"/>
  <c r="AX13" i="2"/>
  <c r="AX116" i="5" l="1"/>
  <c r="AX207" i="5"/>
  <c r="AX210" i="5"/>
  <c r="AX126" i="5"/>
  <c r="AX38" i="5"/>
  <c r="AX132" i="5"/>
  <c r="AX212" i="5"/>
  <c r="AX159" i="5"/>
  <c r="AX24" i="5"/>
  <c r="AX74" i="5"/>
  <c r="AX81" i="5"/>
  <c r="AX186" i="1"/>
  <c r="AX211" i="5"/>
  <c r="AX145" i="2"/>
  <c r="AX87" i="5"/>
  <c r="AX165" i="5"/>
  <c r="AX31" i="5"/>
  <c r="AX172" i="5"/>
  <c r="AX209" i="5"/>
  <c r="AX187" i="5"/>
  <c r="AX179" i="5"/>
  <c r="AX53" i="5"/>
  <c r="AX201" i="5"/>
  <c r="AX194" i="5"/>
  <c r="AX94" i="5"/>
  <c r="AX69" i="5"/>
  <c r="AX154" i="5"/>
  <c r="AX146" i="5"/>
  <c r="AX139" i="5"/>
  <c r="AX109" i="5"/>
  <c r="AX61" i="5"/>
  <c r="AX45" i="5"/>
  <c r="AX206" i="5"/>
  <c r="AX17" i="5"/>
  <c r="AX194" i="1"/>
  <c r="AX139" i="2"/>
  <c r="AX103" i="3"/>
  <c r="AX100" i="3"/>
  <c r="AX99" i="3"/>
  <c r="AX98" i="3"/>
  <c r="AX95" i="3"/>
  <c r="AX90" i="3"/>
  <c r="AX82" i="3"/>
  <c r="AX68" i="3"/>
  <c r="AX53" i="3"/>
  <c r="AX47" i="3"/>
  <c r="AX40" i="3"/>
  <c r="AX34" i="3"/>
  <c r="AX27" i="3"/>
  <c r="AX15" i="3"/>
  <c r="AX102" i="3"/>
  <c r="AX143" i="4"/>
  <c r="AX142" i="4"/>
  <c r="AX141" i="4"/>
  <c r="AX140" i="4"/>
  <c r="AX136" i="4"/>
  <c r="AX135" i="4"/>
  <c r="AX134" i="4"/>
  <c r="AX133" i="4"/>
  <c r="AX131" i="4"/>
  <c r="AX114" i="4"/>
  <c r="AX105" i="4"/>
  <c r="AX98" i="4"/>
  <c r="AX81" i="4"/>
  <c r="AX75" i="4"/>
  <c r="AX54" i="4"/>
  <c r="AX45" i="4"/>
  <c r="AX33" i="4"/>
  <c r="AX26" i="4"/>
  <c r="AX216" i="5" l="1"/>
  <c r="AX217" i="5"/>
  <c r="AX220" i="5"/>
  <c r="AX219" i="5"/>
  <c r="AX215" i="5"/>
  <c r="AX213" i="5"/>
  <c r="AX104" i="3"/>
  <c r="AX96" i="3"/>
  <c r="AX144" i="4"/>
  <c r="AX137" i="4"/>
  <c r="AX121" i="4"/>
  <c r="AV97" i="5"/>
  <c r="AU97" i="5"/>
  <c r="AT97" i="5"/>
  <c r="AS97" i="5"/>
  <c r="AR97" i="5"/>
  <c r="AQ97" i="5"/>
  <c r="AP97" i="5"/>
  <c r="AO97" i="5"/>
  <c r="AN92" i="5"/>
  <c r="AV92" i="5"/>
  <c r="AU92" i="5"/>
  <c r="AT92" i="5"/>
  <c r="AS92" i="5"/>
  <c r="AR92" i="5"/>
  <c r="AQ92" i="5"/>
  <c r="AP92" i="5"/>
  <c r="AO92" i="5"/>
  <c r="AW92" i="5"/>
  <c r="AW97" i="5"/>
  <c r="AX222" i="5" l="1"/>
  <c r="D209" i="5"/>
  <c r="M212" i="5"/>
  <c r="L212" i="5"/>
  <c r="K212" i="5"/>
  <c r="J212" i="5"/>
  <c r="I212" i="5"/>
  <c r="H212" i="5"/>
  <c r="G212" i="5"/>
  <c r="F212" i="5"/>
  <c r="E212" i="5"/>
  <c r="D212" i="5"/>
  <c r="F211" i="5"/>
  <c r="E211" i="5"/>
  <c r="D211" i="5"/>
  <c r="G211" i="5"/>
  <c r="M211" i="5"/>
  <c r="L211" i="5"/>
  <c r="K211" i="5"/>
  <c r="J211" i="5"/>
  <c r="I211" i="5"/>
  <c r="H211" i="5"/>
  <c r="M210" i="5"/>
  <c r="L210" i="5"/>
  <c r="K210" i="5"/>
  <c r="J210" i="5"/>
  <c r="M209" i="5"/>
  <c r="L209" i="5"/>
  <c r="K209" i="5"/>
  <c r="J209" i="5"/>
  <c r="I209" i="5"/>
  <c r="H209" i="5"/>
  <c r="G209" i="5"/>
  <c r="F209" i="5"/>
  <c r="E209" i="5"/>
  <c r="M208" i="5"/>
  <c r="L208" i="5"/>
  <c r="K208" i="5"/>
  <c r="M207" i="5"/>
  <c r="L207" i="5"/>
  <c r="K207" i="5"/>
  <c r="J207" i="5"/>
  <c r="M206" i="5"/>
  <c r="L206" i="5"/>
  <c r="K206" i="5"/>
  <c r="J206" i="5"/>
  <c r="I206" i="5"/>
  <c r="H206" i="5"/>
  <c r="G206" i="5"/>
  <c r="F206" i="5"/>
  <c r="E206" i="5"/>
  <c r="D206" i="5"/>
  <c r="D137" i="4"/>
  <c r="F137" i="4"/>
  <c r="E137" i="4"/>
  <c r="G137" i="4"/>
  <c r="M137" i="4"/>
  <c r="L137" i="4"/>
  <c r="K137" i="4"/>
  <c r="J137" i="4"/>
  <c r="I137" i="4"/>
  <c r="H137" i="4"/>
  <c r="M96" i="3"/>
  <c r="L96" i="3"/>
  <c r="K96" i="3"/>
  <c r="J96" i="3"/>
  <c r="I96" i="3"/>
  <c r="H96" i="3"/>
  <c r="G96" i="3"/>
  <c r="F96" i="3"/>
  <c r="E96" i="3"/>
  <c r="D96" i="3"/>
  <c r="M139" i="2"/>
  <c r="L139" i="2"/>
  <c r="K139" i="2"/>
  <c r="J139" i="2"/>
  <c r="I139" i="2"/>
  <c r="H139" i="2"/>
  <c r="G139" i="2"/>
  <c r="F139" i="2"/>
  <c r="E139" i="2"/>
  <c r="D139" i="2"/>
  <c r="M186" i="1"/>
  <c r="L186" i="1"/>
  <c r="K186" i="1"/>
  <c r="J186" i="1"/>
  <c r="I186" i="1"/>
  <c r="H186" i="1"/>
  <c r="G186" i="1"/>
  <c r="F186" i="1"/>
  <c r="E186" i="1"/>
  <c r="D186" i="1"/>
  <c r="V211" i="5"/>
  <c r="U211" i="5"/>
  <c r="T211" i="5"/>
  <c r="S211" i="5"/>
  <c r="R211" i="5"/>
  <c r="Q211" i="5"/>
  <c r="P211" i="5"/>
  <c r="O211" i="5"/>
  <c r="N211" i="5"/>
  <c r="V212" i="5"/>
  <c r="U212" i="5"/>
  <c r="T212" i="5"/>
  <c r="S212" i="5"/>
  <c r="R212" i="5"/>
  <c r="Q212" i="5"/>
  <c r="P212" i="5"/>
  <c r="O212" i="5"/>
  <c r="N212" i="5"/>
  <c r="V210" i="5"/>
  <c r="U210" i="5"/>
  <c r="T210" i="5"/>
  <c r="S210" i="5"/>
  <c r="R210" i="5"/>
  <c r="Q210" i="5"/>
  <c r="P210" i="5"/>
  <c r="O210" i="5"/>
  <c r="N210" i="5"/>
  <c r="V209" i="5"/>
  <c r="U209" i="5"/>
  <c r="T209" i="5"/>
  <c r="S209" i="5"/>
  <c r="R209" i="5"/>
  <c r="Q209" i="5"/>
  <c r="P209" i="5"/>
  <c r="O209" i="5"/>
  <c r="N209" i="5"/>
  <c r="V208" i="5"/>
  <c r="U208" i="5"/>
  <c r="T208" i="5"/>
  <c r="S208" i="5"/>
  <c r="R208" i="5"/>
  <c r="Q208" i="5"/>
  <c r="P208" i="5"/>
  <c r="O208" i="5"/>
  <c r="N208" i="5"/>
  <c r="V207" i="5"/>
  <c r="U207" i="5"/>
  <c r="T207" i="5"/>
  <c r="S207" i="5"/>
  <c r="R207" i="5"/>
  <c r="Q207" i="5"/>
  <c r="P207" i="5"/>
  <c r="O207" i="5"/>
  <c r="N207" i="5"/>
  <c r="V206" i="5"/>
  <c r="U206" i="5"/>
  <c r="T206" i="5"/>
  <c r="S206" i="5"/>
  <c r="R206" i="5"/>
  <c r="Q206" i="5"/>
  <c r="P206" i="5"/>
  <c r="O206" i="5"/>
  <c r="N206" i="5"/>
  <c r="R137" i="4"/>
  <c r="Q137" i="4"/>
  <c r="P137" i="4"/>
  <c r="O137" i="4"/>
  <c r="N137" i="4"/>
  <c r="S137" i="4"/>
  <c r="V137" i="4"/>
  <c r="U137" i="4"/>
  <c r="T137" i="4"/>
  <c r="V96" i="3"/>
  <c r="U96" i="3"/>
  <c r="T96" i="3"/>
  <c r="S96" i="3"/>
  <c r="R96" i="3"/>
  <c r="Q96" i="3"/>
  <c r="P96" i="3"/>
  <c r="O96" i="3"/>
  <c r="N96" i="3"/>
  <c r="V139" i="2"/>
  <c r="U139" i="2"/>
  <c r="T139" i="2"/>
  <c r="S139" i="2"/>
  <c r="R139" i="2"/>
  <c r="Q139" i="2"/>
  <c r="P139" i="2"/>
  <c r="O139" i="2"/>
  <c r="N139" i="2"/>
  <c r="H213" i="5" l="1"/>
  <c r="I213" i="5"/>
  <c r="J213" i="5"/>
  <c r="F213" i="5"/>
  <c r="L213" i="5"/>
  <c r="E213" i="5"/>
  <c r="G213" i="5"/>
  <c r="K213" i="5"/>
  <c r="M213" i="5"/>
  <c r="D213" i="5"/>
  <c r="N213" i="5"/>
  <c r="P213" i="5"/>
  <c r="R213" i="5"/>
  <c r="T213" i="5"/>
  <c r="V213" i="5"/>
  <c r="O213" i="5"/>
  <c r="Q213" i="5"/>
  <c r="S213" i="5"/>
  <c r="U213" i="5"/>
  <c r="N186" i="1"/>
  <c r="Q186" i="1"/>
  <c r="S186" i="1"/>
  <c r="O186" i="1"/>
  <c r="V186" i="1"/>
  <c r="T186" i="1"/>
  <c r="R186" i="1"/>
  <c r="P186" i="1"/>
  <c r="W136" i="4"/>
  <c r="W185" i="5"/>
  <c r="X185" i="5"/>
  <c r="AA185" i="5"/>
  <c r="Y185" i="5"/>
  <c r="Z185" i="5"/>
  <c r="AA200" i="5"/>
  <c r="Z200" i="5"/>
  <c r="Y200" i="5"/>
  <c r="X200" i="5"/>
  <c r="W200" i="5"/>
  <c r="AA193" i="5"/>
  <c r="Z193" i="5"/>
  <c r="Y193" i="5"/>
  <c r="X193" i="5"/>
  <c r="W193" i="5"/>
  <c r="AA178" i="5"/>
  <c r="Z178" i="5"/>
  <c r="Y178" i="5"/>
  <c r="X178" i="5"/>
  <c r="W178" i="5"/>
  <c r="AA175" i="1"/>
  <c r="Z175" i="1"/>
  <c r="Y175" i="1"/>
  <c r="X175" i="1"/>
  <c r="W175" i="1"/>
  <c r="AA170" i="1"/>
  <c r="Z170" i="1"/>
  <c r="Y170" i="1"/>
  <c r="X170" i="1"/>
  <c r="W170" i="1"/>
  <c r="AA155" i="1"/>
  <c r="Z155" i="1"/>
  <c r="Y155" i="1"/>
  <c r="X155" i="1"/>
  <c r="W155" i="1"/>
  <c r="AA128" i="2"/>
  <c r="Z128" i="2"/>
  <c r="Y128" i="2"/>
  <c r="X128" i="2"/>
  <c r="W128" i="2"/>
  <c r="W124" i="2"/>
  <c r="AA124" i="2"/>
  <c r="Z124" i="2"/>
  <c r="Y124" i="2"/>
  <c r="X124" i="2"/>
  <c r="AA110" i="2"/>
  <c r="Z110" i="2"/>
  <c r="Y110" i="2"/>
  <c r="X110" i="2"/>
  <c r="W110" i="2"/>
  <c r="AA126" i="4"/>
  <c r="Z126" i="4"/>
  <c r="Y126" i="4"/>
  <c r="X126" i="4"/>
  <c r="W126" i="4"/>
  <c r="W121" i="4"/>
  <c r="AA121" i="4"/>
  <c r="Z121" i="4"/>
  <c r="Y121" i="4"/>
  <c r="X121" i="4"/>
  <c r="AA135" i="4"/>
  <c r="Z135" i="4"/>
  <c r="AA114" i="4"/>
  <c r="Z114" i="4"/>
  <c r="Y114" i="4"/>
  <c r="X114" i="4"/>
  <c r="W114" i="4"/>
  <c r="AA153" i="5"/>
  <c r="Z153" i="5"/>
  <c r="Y153" i="5"/>
  <c r="X153" i="5"/>
  <c r="W153" i="5"/>
  <c r="AA145" i="5"/>
  <c r="Z145" i="5"/>
  <c r="Y145" i="5"/>
  <c r="X145" i="5"/>
  <c r="W145" i="5"/>
  <c r="AA141" i="1"/>
  <c r="Z141" i="1"/>
  <c r="Y141" i="1"/>
  <c r="X141" i="1"/>
  <c r="W141" i="1"/>
  <c r="AA135" i="1"/>
  <c r="Z135" i="1"/>
  <c r="Y135" i="1"/>
  <c r="X135" i="1"/>
  <c r="W135" i="1"/>
  <c r="AA128" i="1"/>
  <c r="Z128" i="1"/>
  <c r="Y128" i="1"/>
  <c r="X128" i="1"/>
  <c r="W128" i="1"/>
  <c r="AA93" i="2"/>
  <c r="Z93" i="2"/>
  <c r="Y93" i="2"/>
  <c r="X93" i="2"/>
  <c r="W93" i="2"/>
  <c r="AA89" i="2"/>
  <c r="Z89" i="2"/>
  <c r="Y89" i="2"/>
  <c r="X89" i="2"/>
  <c r="W89" i="2"/>
  <c r="AA83" i="2"/>
  <c r="Z83" i="2"/>
  <c r="Y83" i="2"/>
  <c r="X83" i="2"/>
  <c r="W83" i="2"/>
  <c r="AA73" i="3"/>
  <c r="Z73" i="3"/>
  <c r="Y73" i="3"/>
  <c r="X73" i="3"/>
  <c r="W73" i="3"/>
  <c r="AA68" i="3"/>
  <c r="Z68" i="3"/>
  <c r="Y68" i="3"/>
  <c r="X68" i="3"/>
  <c r="W68" i="3"/>
  <c r="W93" i="4"/>
  <c r="X93" i="4"/>
  <c r="Z93" i="4"/>
  <c r="Y93" i="4"/>
  <c r="AA93" i="4"/>
  <c r="AA98" i="4"/>
  <c r="Z98" i="4"/>
  <c r="Y98" i="4"/>
  <c r="X98" i="4"/>
  <c r="W98" i="4"/>
  <c r="AA89" i="4"/>
  <c r="Z89" i="4"/>
  <c r="Y89" i="4"/>
  <c r="X89" i="4"/>
  <c r="W89" i="4"/>
  <c r="AA81" i="4"/>
  <c r="Z81" i="4"/>
  <c r="Y81" i="4"/>
  <c r="X81" i="4"/>
  <c r="W81" i="4"/>
  <c r="AA138" i="5"/>
  <c r="Z138" i="5"/>
  <c r="Y138" i="5"/>
  <c r="X138" i="5"/>
  <c r="W138" i="5"/>
  <c r="AA121" i="1"/>
  <c r="Z121" i="1"/>
  <c r="Y121" i="1"/>
  <c r="X121" i="1"/>
  <c r="W121" i="1"/>
  <c r="AA115" i="1"/>
  <c r="Z115" i="1"/>
  <c r="Y115" i="1"/>
  <c r="X115" i="1"/>
  <c r="W115" i="1"/>
  <c r="AA109" i="1"/>
  <c r="Z109" i="1"/>
  <c r="Y109" i="1"/>
  <c r="X109" i="1"/>
  <c r="W109" i="1"/>
  <c r="AA75" i="4"/>
  <c r="Z75" i="4"/>
  <c r="Y75" i="4"/>
  <c r="X75" i="4"/>
  <c r="W75" i="4"/>
  <c r="AA69" i="4"/>
  <c r="Z69" i="4"/>
  <c r="Y69" i="4"/>
  <c r="W108" i="5"/>
  <c r="X108" i="5"/>
  <c r="AA115" i="5"/>
  <c r="Z115" i="5"/>
  <c r="Y115" i="5"/>
  <c r="X115" i="5"/>
  <c r="W115" i="5"/>
  <c r="AA108" i="5"/>
  <c r="Z108" i="5"/>
  <c r="Y108" i="5"/>
  <c r="AA93" i="5"/>
  <c r="Z93" i="5"/>
  <c r="Y93" i="5"/>
  <c r="X93" i="5"/>
  <c r="W93" i="5"/>
  <c r="AA102" i="1"/>
  <c r="Z102" i="1"/>
  <c r="Y102" i="1"/>
  <c r="X102" i="1"/>
  <c r="W102" i="1"/>
  <c r="AA95" i="1"/>
  <c r="Z95" i="1"/>
  <c r="Y95" i="1"/>
  <c r="X95" i="1"/>
  <c r="W95" i="1"/>
  <c r="AA88" i="1"/>
  <c r="Z88" i="1"/>
  <c r="Y88" i="1"/>
  <c r="X88" i="1"/>
  <c r="W88" i="1"/>
  <c r="AA82" i="1"/>
  <c r="Z82" i="1"/>
  <c r="Y82" i="1"/>
  <c r="X82" i="1"/>
  <c r="W82" i="1"/>
  <c r="AA75" i="1"/>
  <c r="Z75" i="1"/>
  <c r="Y75" i="1"/>
  <c r="X75" i="1"/>
  <c r="W75" i="1"/>
  <c r="AA67" i="2"/>
  <c r="Z67" i="2"/>
  <c r="Y67" i="2"/>
  <c r="X67" i="2"/>
  <c r="W67" i="2"/>
  <c r="AA62" i="2"/>
  <c r="Z62" i="2"/>
  <c r="Y62" i="2"/>
  <c r="X62" i="2"/>
  <c r="W62" i="2"/>
  <c r="AA57" i="2"/>
  <c r="Z57" i="2"/>
  <c r="Y57" i="2"/>
  <c r="X57" i="2"/>
  <c r="W57" i="2"/>
  <c r="AA53" i="2"/>
  <c r="Z53" i="2"/>
  <c r="Y53" i="2"/>
  <c r="X53" i="2"/>
  <c r="W53" i="2"/>
  <c r="AA48" i="2"/>
  <c r="Z48" i="2"/>
  <c r="Y48" i="2"/>
  <c r="X48" i="2"/>
  <c r="W48" i="2"/>
  <c r="AA53" i="3"/>
  <c r="Z53" i="3"/>
  <c r="Y53" i="3"/>
  <c r="X53" i="3"/>
  <c r="W53" i="3"/>
  <c r="AA47" i="3"/>
  <c r="Z47" i="3"/>
  <c r="Y47" i="3"/>
  <c r="X47" i="3"/>
  <c r="W47" i="3"/>
  <c r="AA40" i="3"/>
  <c r="Z40" i="3"/>
  <c r="Y40" i="3"/>
  <c r="X40" i="3"/>
  <c r="W40" i="3"/>
  <c r="AA61" i="4"/>
  <c r="Z61" i="4"/>
  <c r="Y61" i="4"/>
  <c r="X61" i="4"/>
  <c r="W61" i="4"/>
  <c r="AA54" i="4"/>
  <c r="Z54" i="4"/>
  <c r="Y54" i="4"/>
  <c r="X54" i="4"/>
  <c r="W54" i="4"/>
  <c r="AA45" i="4"/>
  <c r="Z45" i="4"/>
  <c r="Y45" i="4"/>
  <c r="X45" i="4"/>
  <c r="W45" i="4"/>
  <c r="AA80" i="5"/>
  <c r="Z80" i="5"/>
  <c r="Y80" i="5"/>
  <c r="X80" i="5"/>
  <c r="W80" i="5"/>
  <c r="AA73" i="5"/>
  <c r="Z73" i="5"/>
  <c r="Y73" i="5"/>
  <c r="X73" i="5"/>
  <c r="W73" i="5"/>
  <c r="AA68" i="5"/>
  <c r="Z68" i="5"/>
  <c r="Y68" i="5"/>
  <c r="X68" i="5"/>
  <c r="W68" i="5"/>
  <c r="AA52" i="5"/>
  <c r="Z52" i="5"/>
  <c r="Y52" i="5"/>
  <c r="X52" i="5"/>
  <c r="W52" i="5"/>
  <c r="AA44" i="5"/>
  <c r="Z44" i="5"/>
  <c r="Y44" i="5"/>
  <c r="X44" i="5"/>
  <c r="W44" i="5"/>
  <c r="AA69" i="1"/>
  <c r="Z69" i="1"/>
  <c r="Y69" i="1"/>
  <c r="X69" i="1"/>
  <c r="W69" i="1"/>
  <c r="AA62" i="1"/>
  <c r="Z62" i="1"/>
  <c r="Y62" i="1"/>
  <c r="X62" i="1"/>
  <c r="W62" i="1"/>
  <c r="AA57" i="1"/>
  <c r="Z57" i="1"/>
  <c r="Y57" i="1"/>
  <c r="X57" i="1"/>
  <c r="W57" i="1"/>
  <c r="AA50" i="1"/>
  <c r="Z50" i="1"/>
  <c r="Y50" i="1"/>
  <c r="X50" i="1"/>
  <c r="W50" i="1"/>
  <c r="AA43" i="1"/>
  <c r="Z43" i="1"/>
  <c r="Y43" i="1"/>
  <c r="X43" i="1"/>
  <c r="W43" i="1"/>
  <c r="AA43" i="2"/>
  <c r="Z43" i="2"/>
  <c r="Y43" i="2"/>
  <c r="X43" i="2"/>
  <c r="W43" i="2"/>
  <c r="AA34" i="2"/>
  <c r="Z34" i="2"/>
  <c r="Y34" i="2"/>
  <c r="X34" i="2"/>
  <c r="W34" i="2"/>
  <c r="AA27" i="2"/>
  <c r="Z27" i="2"/>
  <c r="Y27" i="2"/>
  <c r="X27" i="2"/>
  <c r="W27" i="2"/>
  <c r="AA34" i="3"/>
  <c r="Z34" i="3"/>
  <c r="Y34" i="3"/>
  <c r="X34" i="3"/>
  <c r="W34" i="3"/>
  <c r="AA15" i="3"/>
  <c r="Z15" i="3"/>
  <c r="Y15" i="3"/>
  <c r="X15" i="3"/>
  <c r="W15" i="3"/>
  <c r="AA33" i="4"/>
  <c r="Z33" i="4"/>
  <c r="Y33" i="4"/>
  <c r="X33" i="4"/>
  <c r="W33" i="4"/>
  <c r="AA26" i="4"/>
  <c r="Z26" i="4"/>
  <c r="Y26" i="4"/>
  <c r="X26" i="4"/>
  <c r="W26" i="4"/>
  <c r="AA37" i="5"/>
  <c r="Z37" i="5"/>
  <c r="Y37" i="5"/>
  <c r="X37" i="5"/>
  <c r="W37" i="5"/>
  <c r="AA23" i="5"/>
  <c r="Z23" i="5"/>
  <c r="Y23" i="5"/>
  <c r="X23" i="5"/>
  <c r="W23" i="5"/>
  <c r="Y15" i="5"/>
  <c r="AA23" i="2"/>
  <c r="Z23" i="2"/>
  <c r="Y23" i="2"/>
  <c r="X23" i="2"/>
  <c r="W23" i="2"/>
  <c r="W36" i="1"/>
  <c r="AA36" i="1"/>
  <c r="Z36" i="1"/>
  <c r="Y36" i="1"/>
  <c r="X36" i="1"/>
  <c r="AA29" i="1"/>
  <c r="Z29" i="1"/>
  <c r="Y29" i="1"/>
  <c r="X29" i="1"/>
  <c r="W29" i="1"/>
  <c r="AA24" i="1"/>
  <c r="Z24" i="1"/>
  <c r="Y24" i="1"/>
  <c r="X24" i="1"/>
  <c r="W24" i="1"/>
  <c r="W135" i="4"/>
  <c r="X135" i="4"/>
  <c r="Y135" i="4"/>
  <c r="W137" i="2"/>
  <c r="X137" i="2"/>
  <c r="Y137" i="2"/>
  <c r="Z137" i="2"/>
  <c r="AA137" i="2"/>
  <c r="AA144" i="2"/>
  <c r="Z144" i="2"/>
  <c r="Y144" i="2"/>
  <c r="X144" i="2"/>
  <c r="W144" i="2"/>
  <c r="Y192" i="1"/>
  <c r="W26" i="3"/>
  <c r="W60" i="5" s="1"/>
  <c r="W147" i="1"/>
  <c r="W171" i="5" s="1"/>
  <c r="W15" i="1"/>
  <c r="W192" i="1" s="1"/>
  <c r="X26" i="3"/>
  <c r="X60" i="5" s="1"/>
  <c r="X147" i="1"/>
  <c r="X171" i="5" s="1"/>
  <c r="X15" i="1"/>
  <c r="X15" i="5" s="1"/>
  <c r="Y26" i="3"/>
  <c r="Y60" i="5" s="1"/>
  <c r="Y147" i="1"/>
  <c r="Y171" i="5" s="1"/>
  <c r="Z26" i="3"/>
  <c r="Z60" i="5" s="1"/>
  <c r="Z147" i="1"/>
  <c r="Z171" i="5" s="1"/>
  <c r="Z15" i="1"/>
  <c r="Z15" i="5" s="1"/>
  <c r="Z93" i="3"/>
  <c r="AA26" i="3"/>
  <c r="AA95" i="3" s="1"/>
  <c r="AA147" i="1"/>
  <c r="AA171" i="5" s="1"/>
  <c r="AA15" i="1"/>
  <c r="AA192" i="1" s="1"/>
  <c r="AA186" i="5"/>
  <c r="Z186" i="5"/>
  <c r="Y186" i="5"/>
  <c r="X186" i="5"/>
  <c r="W186" i="5"/>
  <c r="AA86" i="5"/>
  <c r="Z86" i="5"/>
  <c r="Y86" i="5"/>
  <c r="X86" i="5"/>
  <c r="W86" i="5"/>
  <c r="AA136" i="4"/>
  <c r="Z136" i="4"/>
  <c r="Y136" i="4"/>
  <c r="X136" i="4"/>
  <c r="AA138" i="2"/>
  <c r="Z138" i="2"/>
  <c r="Y138" i="2"/>
  <c r="X138" i="2"/>
  <c r="W138" i="2"/>
  <c r="AA185" i="1"/>
  <c r="Z185" i="1"/>
  <c r="Y185" i="1"/>
  <c r="X185" i="1"/>
  <c r="W185" i="1"/>
  <c r="Z95" i="3" l="1"/>
  <c r="U186" i="1"/>
  <c r="Y95" i="3"/>
  <c r="X95" i="3"/>
  <c r="W95" i="3"/>
  <c r="X103" i="3"/>
  <c r="Z103" i="3"/>
  <c r="W103" i="3"/>
  <c r="Y103" i="3"/>
  <c r="AA103" i="3"/>
  <c r="AA60" i="5"/>
  <c r="Z184" i="1"/>
  <c r="Y184" i="1"/>
  <c r="W184" i="1"/>
  <c r="X192" i="1"/>
  <c r="Z192" i="1"/>
  <c r="W15" i="5"/>
  <c r="W220" i="5" s="1"/>
  <c r="AA15" i="5"/>
  <c r="AA184" i="1"/>
  <c r="X184" i="1"/>
  <c r="X220" i="5"/>
  <c r="Y211" i="5"/>
  <c r="Z220" i="5"/>
  <c r="Z211" i="5"/>
  <c r="X211" i="5"/>
  <c r="Y220" i="5"/>
  <c r="X212" i="5"/>
  <c r="W212" i="5"/>
  <c r="Y212" i="5"/>
  <c r="AA212" i="5"/>
  <c r="Z212" i="5"/>
  <c r="Z36" i="5"/>
  <c r="Y36" i="5"/>
  <c r="X36" i="5"/>
  <c r="W36" i="5"/>
  <c r="AA36" i="5"/>
  <c r="AA199" i="5"/>
  <c r="Z199" i="5"/>
  <c r="Y199" i="5"/>
  <c r="X199" i="5"/>
  <c r="W199" i="5"/>
  <c r="AA192" i="5"/>
  <c r="Z192" i="5"/>
  <c r="Y192" i="5"/>
  <c r="X192" i="5"/>
  <c r="W192" i="5"/>
  <c r="AA177" i="5"/>
  <c r="Z177" i="5"/>
  <c r="Y177" i="5"/>
  <c r="X177" i="5"/>
  <c r="W177" i="5"/>
  <c r="AA163" i="5"/>
  <c r="Z163" i="5"/>
  <c r="Y163" i="5"/>
  <c r="X163" i="5"/>
  <c r="W163" i="5"/>
  <c r="AA151" i="5"/>
  <c r="Z151" i="5"/>
  <c r="Y151" i="5"/>
  <c r="X151" i="5"/>
  <c r="W151" i="5"/>
  <c r="AA144" i="5"/>
  <c r="Z144" i="5"/>
  <c r="Y144" i="5"/>
  <c r="X144" i="5"/>
  <c r="W144" i="5"/>
  <c r="Y158" i="5"/>
  <c r="X158" i="5"/>
  <c r="W158" i="5"/>
  <c r="Z158" i="5"/>
  <c r="AA158" i="5"/>
  <c r="AA137" i="5"/>
  <c r="Z137" i="5"/>
  <c r="Y137" i="5"/>
  <c r="X137" i="5"/>
  <c r="W137" i="5"/>
  <c r="AA130" i="5"/>
  <c r="Z130" i="5"/>
  <c r="Y130" i="5"/>
  <c r="X130" i="5"/>
  <c r="W130" i="5"/>
  <c r="AA123" i="5"/>
  <c r="Z123" i="5"/>
  <c r="Y123" i="5"/>
  <c r="AA114" i="5"/>
  <c r="Z114" i="5"/>
  <c r="Y114" i="5"/>
  <c r="X114" i="5"/>
  <c r="W114" i="5"/>
  <c r="AA107" i="5"/>
  <c r="Z107" i="5"/>
  <c r="Y107" i="5"/>
  <c r="X107" i="5"/>
  <c r="W107" i="5"/>
  <c r="X101" i="5"/>
  <c r="W101" i="5"/>
  <c r="AA101" i="5"/>
  <c r="Z101" i="5"/>
  <c r="Y101" i="5"/>
  <c r="AA92" i="5"/>
  <c r="Z92" i="5"/>
  <c r="Y92" i="5"/>
  <c r="X92" i="5"/>
  <c r="W92" i="5"/>
  <c r="AA85" i="5"/>
  <c r="AA87" i="5" s="1"/>
  <c r="Z85" i="5"/>
  <c r="Z87" i="5" s="1"/>
  <c r="Y85" i="5"/>
  <c r="Y87" i="5" s="1"/>
  <c r="X85" i="5"/>
  <c r="X87" i="5" s="1"/>
  <c r="W85" i="5"/>
  <c r="W87" i="5" s="1"/>
  <c r="AB66" i="5"/>
  <c r="AA66" i="5"/>
  <c r="Z66" i="5"/>
  <c r="Y66" i="5"/>
  <c r="X66" i="5"/>
  <c r="W66" i="5"/>
  <c r="AB58" i="5"/>
  <c r="AA58" i="5"/>
  <c r="Z58" i="5"/>
  <c r="Y58" i="5"/>
  <c r="X58" i="5"/>
  <c r="W58" i="5"/>
  <c r="AA79" i="5"/>
  <c r="Z79" i="5"/>
  <c r="Y79" i="5"/>
  <c r="X79" i="5"/>
  <c r="W79" i="5"/>
  <c r="AA72" i="5"/>
  <c r="Z72" i="5"/>
  <c r="Y72" i="5"/>
  <c r="X72" i="5"/>
  <c r="W72" i="5"/>
  <c r="AA67" i="5"/>
  <c r="Z67" i="5"/>
  <c r="Y67" i="5"/>
  <c r="X67" i="5"/>
  <c r="W67" i="5"/>
  <c r="AA50" i="5"/>
  <c r="Z50" i="5"/>
  <c r="Y50" i="5"/>
  <c r="X50" i="5"/>
  <c r="W50" i="5"/>
  <c r="AA43" i="5"/>
  <c r="Z43" i="5"/>
  <c r="Y43" i="5"/>
  <c r="X43" i="5"/>
  <c r="W43" i="5"/>
  <c r="AA22" i="5"/>
  <c r="Z22" i="5"/>
  <c r="Y22" i="5"/>
  <c r="X22" i="5"/>
  <c r="W22" i="5"/>
  <c r="AB101" i="3"/>
  <c r="AA101" i="3"/>
  <c r="Z101" i="3"/>
  <c r="Y101" i="3"/>
  <c r="X101" i="3"/>
  <c r="W101" i="3"/>
  <c r="AB93" i="3"/>
  <c r="AA93" i="3"/>
  <c r="Y93" i="3"/>
  <c r="X93" i="3"/>
  <c r="W93" i="3"/>
  <c r="AA143" i="2"/>
  <c r="Z143" i="2"/>
  <c r="Y143" i="2"/>
  <c r="X143" i="2"/>
  <c r="W143" i="2"/>
  <c r="W103" i="4"/>
  <c r="W133" i="4" s="1"/>
  <c r="W25" i="3"/>
  <c r="W102" i="3" s="1"/>
  <c r="W114" i="2"/>
  <c r="W102" i="2"/>
  <c r="W146" i="1"/>
  <c r="W14" i="1"/>
  <c r="W14" i="5" s="1"/>
  <c r="X103" i="4"/>
  <c r="X133" i="4" s="1"/>
  <c r="X25" i="3"/>
  <c r="X59" i="5" s="1"/>
  <c r="X114" i="2"/>
  <c r="X184" i="5" s="1"/>
  <c r="X102" i="2"/>
  <c r="X146" i="1"/>
  <c r="X14" i="1"/>
  <c r="X14" i="5" s="1"/>
  <c r="W170" i="5" l="1"/>
  <c r="W135" i="2"/>
  <c r="Y218" i="5"/>
  <c r="AA211" i="5"/>
  <c r="Z218" i="5"/>
  <c r="W211" i="5"/>
  <c r="W218" i="5"/>
  <c r="AA218" i="5"/>
  <c r="X218" i="5"/>
  <c r="AB218" i="5"/>
  <c r="AA220" i="5"/>
  <c r="X135" i="2"/>
  <c r="X170" i="5"/>
  <c r="X209" i="5" s="1"/>
  <c r="W184" i="5"/>
  <c r="X182" i="1"/>
  <c r="W182" i="1"/>
  <c r="X191" i="1"/>
  <c r="W191" i="1"/>
  <c r="W94" i="3"/>
  <c r="X102" i="3"/>
  <c r="X94" i="3"/>
  <c r="W59" i="5"/>
  <c r="W219" i="5" s="1"/>
  <c r="X208" i="5"/>
  <c r="Z208" i="5"/>
  <c r="AB208" i="5"/>
  <c r="X219" i="5"/>
  <c r="W208" i="5"/>
  <c r="Y208" i="5"/>
  <c r="AA208" i="5"/>
  <c r="Y103" i="4"/>
  <c r="Y133" i="4" s="1"/>
  <c r="Y25" i="3"/>
  <c r="Y94" i="3" s="1"/>
  <c r="Y102" i="2"/>
  <c r="Y114" i="2"/>
  <c r="Y184" i="5" s="1"/>
  <c r="Y146" i="1"/>
  <c r="Y14" i="1"/>
  <c r="Z103" i="4"/>
  <c r="Z133" i="4" s="1"/>
  <c r="Z25" i="3"/>
  <c r="Z94" i="3" s="1"/>
  <c r="Z114" i="2"/>
  <c r="Z184" i="5" s="1"/>
  <c r="Z102" i="2"/>
  <c r="Z146" i="1"/>
  <c r="Z14" i="1"/>
  <c r="AA103" i="4"/>
  <c r="AA133" i="4" s="1"/>
  <c r="AA25" i="3"/>
  <c r="AA94" i="3" s="1"/>
  <c r="AA114" i="2"/>
  <c r="AA184" i="5" s="1"/>
  <c r="AA102" i="2"/>
  <c r="AA146" i="1"/>
  <c r="AA14" i="1"/>
  <c r="Y135" i="2" l="1"/>
  <c r="AA135" i="2"/>
  <c r="Z135" i="2"/>
  <c r="Z170" i="5"/>
  <c r="W209" i="5"/>
  <c r="Y170" i="5"/>
  <c r="AA170" i="5"/>
  <c r="AA14" i="5"/>
  <c r="AA191" i="1"/>
  <c r="AA182" i="1"/>
  <c r="Z14" i="5"/>
  <c r="Z191" i="1"/>
  <c r="Z182" i="1"/>
  <c r="Y14" i="5"/>
  <c r="Y191" i="1"/>
  <c r="Y182" i="1"/>
  <c r="AA102" i="3"/>
  <c r="AA59" i="5"/>
  <c r="Z59" i="5"/>
  <c r="Z102" i="3"/>
  <c r="Y102" i="3"/>
  <c r="Y59" i="5"/>
  <c r="Y183" i="1"/>
  <c r="Y219" i="5" l="1"/>
  <c r="Y209" i="5"/>
  <c r="AA209" i="5"/>
  <c r="AA219" i="5"/>
  <c r="Z209" i="5"/>
  <c r="Z219" i="5"/>
  <c r="AA51" i="5"/>
  <c r="AA210" i="5" s="1"/>
  <c r="Z51" i="5"/>
  <c r="Z210" i="5" s="1"/>
  <c r="Y51" i="5"/>
  <c r="Y210" i="5" s="1"/>
  <c r="X51" i="5"/>
  <c r="X210" i="5" s="1"/>
  <c r="W51" i="5"/>
  <c r="W210" i="5" s="1"/>
  <c r="AA183" i="5"/>
  <c r="Z183" i="5"/>
  <c r="Y183" i="5"/>
  <c r="X183" i="5"/>
  <c r="W183" i="5"/>
  <c r="AA183" i="1"/>
  <c r="Z183" i="1"/>
  <c r="X183" i="1"/>
  <c r="W183" i="1"/>
  <c r="AA136" i="2"/>
  <c r="Z136" i="2"/>
  <c r="Y136" i="2"/>
  <c r="X136" i="2"/>
  <c r="W136" i="2"/>
  <c r="AA134" i="2"/>
  <c r="Z134" i="2"/>
  <c r="Y134" i="2"/>
  <c r="X134" i="2"/>
  <c r="W134" i="2"/>
  <c r="Y207" i="5" l="1"/>
  <c r="Z207" i="5"/>
  <c r="X207" i="5"/>
  <c r="W207" i="5"/>
  <c r="AA207" i="5"/>
  <c r="AA197" i="5"/>
  <c r="AA201" i="5" s="1"/>
  <c r="Z197" i="5"/>
  <c r="Z201" i="5" s="1"/>
  <c r="Y197" i="5"/>
  <c r="Y201" i="5" s="1"/>
  <c r="X197" i="5"/>
  <c r="X201" i="5" s="1"/>
  <c r="W197" i="5"/>
  <c r="W201" i="5" s="1"/>
  <c r="AA190" i="5"/>
  <c r="AA194" i="5" s="1"/>
  <c r="Z190" i="5"/>
  <c r="Z194" i="5" s="1"/>
  <c r="Y190" i="5"/>
  <c r="Y194" i="5" s="1"/>
  <c r="X190" i="5"/>
  <c r="X194" i="5" s="1"/>
  <c r="W190" i="5"/>
  <c r="W194" i="5" s="1"/>
  <c r="AA175" i="5"/>
  <c r="AA179" i="5" s="1"/>
  <c r="Z175" i="5"/>
  <c r="Z179" i="5" s="1"/>
  <c r="Y175" i="5"/>
  <c r="Y179" i="5" s="1"/>
  <c r="X175" i="5"/>
  <c r="X179" i="5" s="1"/>
  <c r="W175" i="5"/>
  <c r="W179" i="5" s="1"/>
  <c r="AA161" i="5"/>
  <c r="AA165" i="5" s="1"/>
  <c r="Z161" i="5"/>
  <c r="Z165" i="5" s="1"/>
  <c r="Y161" i="5"/>
  <c r="Y165" i="5" s="1"/>
  <c r="X161" i="5"/>
  <c r="X165" i="5" s="1"/>
  <c r="W161" i="5"/>
  <c r="W165" i="5" s="1"/>
  <c r="Z156" i="5"/>
  <c r="Z159" i="5" s="1"/>
  <c r="Y156" i="5"/>
  <c r="Y159" i="5" s="1"/>
  <c r="X156" i="5"/>
  <c r="X159" i="5" s="1"/>
  <c r="W156" i="5"/>
  <c r="W159" i="5" s="1"/>
  <c r="AA156" i="5"/>
  <c r="AA159" i="5" s="1"/>
  <c r="AA149" i="5"/>
  <c r="AA154" i="5" s="1"/>
  <c r="Z149" i="5"/>
  <c r="Z154" i="5" s="1"/>
  <c r="Y149" i="5"/>
  <c r="Y154" i="5" s="1"/>
  <c r="X149" i="5"/>
  <c r="X154" i="5" s="1"/>
  <c r="W149" i="5"/>
  <c r="W154" i="5" s="1"/>
  <c r="AA142" i="5"/>
  <c r="AA146" i="5" s="1"/>
  <c r="Z142" i="5"/>
  <c r="Z146" i="5" s="1"/>
  <c r="Y142" i="5"/>
  <c r="Y146" i="5" s="1"/>
  <c r="X142" i="5"/>
  <c r="X146" i="5" s="1"/>
  <c r="W142" i="5"/>
  <c r="W146" i="5" s="1"/>
  <c r="AA135" i="5"/>
  <c r="AA139" i="5" s="1"/>
  <c r="Z135" i="5"/>
  <c r="Z139" i="5" s="1"/>
  <c r="Y135" i="5"/>
  <c r="Y139" i="5" s="1"/>
  <c r="X135" i="5"/>
  <c r="X139" i="5" s="1"/>
  <c r="W135" i="5"/>
  <c r="W139" i="5" s="1"/>
  <c r="AA129" i="5"/>
  <c r="AA132" i="5" s="1"/>
  <c r="Z129" i="5"/>
  <c r="Z132" i="5" s="1"/>
  <c r="Y129" i="5"/>
  <c r="Y132" i="5" s="1"/>
  <c r="X129" i="5"/>
  <c r="X132" i="5" s="1"/>
  <c r="W129" i="5"/>
  <c r="W132" i="5" s="1"/>
  <c r="AA121" i="5"/>
  <c r="AA126" i="5" s="1"/>
  <c r="Z121" i="5"/>
  <c r="Z126" i="5" s="1"/>
  <c r="Y121" i="5"/>
  <c r="Y126" i="5" s="1"/>
  <c r="X121" i="5"/>
  <c r="X126" i="5" s="1"/>
  <c r="W121" i="5"/>
  <c r="W126" i="5" s="1"/>
  <c r="AA112" i="5"/>
  <c r="AA116" i="5" s="1"/>
  <c r="Z112" i="5"/>
  <c r="Z116" i="5" s="1"/>
  <c r="Y112" i="5"/>
  <c r="Y116" i="5" s="1"/>
  <c r="X112" i="5"/>
  <c r="X116" i="5" s="1"/>
  <c r="W112" i="5"/>
  <c r="W116" i="5" s="1"/>
  <c r="AA105" i="5"/>
  <c r="AA109" i="5" s="1"/>
  <c r="Z105" i="5"/>
  <c r="Z109" i="5" s="1"/>
  <c r="Y105" i="5"/>
  <c r="Y109" i="5" s="1"/>
  <c r="X105" i="5"/>
  <c r="X109" i="5" s="1"/>
  <c r="W105" i="5"/>
  <c r="W109" i="5" s="1"/>
  <c r="AA100" i="5"/>
  <c r="AA102" i="5" s="1"/>
  <c r="Z100" i="5"/>
  <c r="Z102" i="5" s="1"/>
  <c r="Y100" i="5"/>
  <c r="Y102" i="5" s="1"/>
  <c r="X100" i="5"/>
  <c r="X102" i="5" s="1"/>
  <c r="W100" i="5"/>
  <c r="W102" i="5" s="1"/>
  <c r="AA96" i="5"/>
  <c r="AA98" i="5" s="1"/>
  <c r="Z96" i="5"/>
  <c r="Z98" i="5" s="1"/>
  <c r="Y96" i="5"/>
  <c r="Y98" i="5" s="1"/>
  <c r="X96" i="5"/>
  <c r="X98" i="5" s="1"/>
  <c r="W96" i="5"/>
  <c r="W98" i="5" s="1"/>
  <c r="AA90" i="5"/>
  <c r="AA94" i="5" s="1"/>
  <c r="Z90" i="5"/>
  <c r="Z94" i="5" s="1"/>
  <c r="Y90" i="5"/>
  <c r="Y94" i="5" s="1"/>
  <c r="X90" i="5"/>
  <c r="X94" i="5" s="1"/>
  <c r="W90" i="5"/>
  <c r="W94" i="5" s="1"/>
  <c r="AA77" i="5"/>
  <c r="AA81" i="5" s="1"/>
  <c r="Z77" i="5"/>
  <c r="Z81" i="5" s="1"/>
  <c r="Y77" i="5"/>
  <c r="Y81" i="5" s="1"/>
  <c r="X77" i="5"/>
  <c r="X81" i="5" s="1"/>
  <c r="W77" i="5"/>
  <c r="W81" i="5" s="1"/>
  <c r="AA71" i="5"/>
  <c r="AA74" i="5" s="1"/>
  <c r="Z71" i="5"/>
  <c r="Z74" i="5" s="1"/>
  <c r="Y71" i="5"/>
  <c r="Y74" i="5" s="1"/>
  <c r="X71" i="5"/>
  <c r="X74" i="5" s="1"/>
  <c r="W71" i="5"/>
  <c r="W74" i="5" s="1"/>
  <c r="AA64" i="5"/>
  <c r="AA69" i="5" s="1"/>
  <c r="Z64" i="5"/>
  <c r="Z69" i="5" s="1"/>
  <c r="Y64" i="5"/>
  <c r="Y69" i="5" s="1"/>
  <c r="X64" i="5"/>
  <c r="X69" i="5" s="1"/>
  <c r="W64" i="5"/>
  <c r="W69" i="5" s="1"/>
  <c r="AA48" i="5"/>
  <c r="AA53" i="5" s="1"/>
  <c r="Z48" i="5"/>
  <c r="Z53" i="5" s="1"/>
  <c r="Y48" i="5"/>
  <c r="Y53" i="5" s="1"/>
  <c r="X48" i="5"/>
  <c r="X53" i="5" s="1"/>
  <c r="W48" i="5"/>
  <c r="W53" i="5" s="1"/>
  <c r="AA41" i="5"/>
  <c r="AA45" i="5" s="1"/>
  <c r="Z41" i="5"/>
  <c r="Z45" i="5" s="1"/>
  <c r="Y41" i="5"/>
  <c r="Y45" i="5" s="1"/>
  <c r="X41" i="5"/>
  <c r="X45" i="5" s="1"/>
  <c r="W41" i="5"/>
  <c r="W45" i="5" s="1"/>
  <c r="Z34" i="5"/>
  <c r="Z38" i="5" s="1"/>
  <c r="Y34" i="5"/>
  <c r="Y38" i="5" s="1"/>
  <c r="X34" i="5"/>
  <c r="X38" i="5" s="1"/>
  <c r="W34" i="5"/>
  <c r="W38" i="5" s="1"/>
  <c r="AA34" i="5"/>
  <c r="AA38" i="5" s="1"/>
  <c r="AA29" i="5"/>
  <c r="AA31" i="5" s="1"/>
  <c r="Z29" i="5"/>
  <c r="Z31" i="5" s="1"/>
  <c r="Y29" i="5"/>
  <c r="Y31" i="5" s="1"/>
  <c r="X29" i="5"/>
  <c r="X31" i="5" s="1"/>
  <c r="W29" i="5"/>
  <c r="W31" i="5" s="1"/>
  <c r="AA20" i="5"/>
  <c r="AA24" i="5" s="1"/>
  <c r="Z20" i="5"/>
  <c r="Z24" i="5" s="1"/>
  <c r="Y20" i="5"/>
  <c r="Y24" i="5" s="1"/>
  <c r="X20" i="5"/>
  <c r="X24" i="5" s="1"/>
  <c r="W20" i="5"/>
  <c r="W24" i="5" s="1"/>
  <c r="AA141" i="2" l="1"/>
  <c r="Z141" i="2"/>
  <c r="Y141" i="2"/>
  <c r="X141" i="2"/>
  <c r="W141" i="2"/>
  <c r="W101" i="4"/>
  <c r="W77" i="3"/>
  <c r="W22" i="3"/>
  <c r="W112" i="2"/>
  <c r="W117" i="2" s="1"/>
  <c r="W100" i="2"/>
  <c r="W103" i="2" s="1"/>
  <c r="W158" i="1"/>
  <c r="W144" i="1"/>
  <c r="W148" i="1" s="1"/>
  <c r="W12" i="1"/>
  <c r="X101" i="4"/>
  <c r="X77" i="3"/>
  <c r="X22" i="3"/>
  <c r="X112" i="2"/>
  <c r="X117" i="2" s="1"/>
  <c r="X100" i="2"/>
  <c r="X103" i="2" s="1"/>
  <c r="X158" i="1"/>
  <c r="X144" i="1"/>
  <c r="X148" i="1" s="1"/>
  <c r="X12" i="1"/>
  <c r="X189" i="1" s="1"/>
  <c r="Y101" i="4"/>
  <c r="Y77" i="3"/>
  <c r="Y22" i="3"/>
  <c r="Y112" i="2"/>
  <c r="Y117" i="2" s="1"/>
  <c r="Y100" i="2"/>
  <c r="Y103" i="2" s="1"/>
  <c r="Y158" i="1"/>
  <c r="Y144" i="1"/>
  <c r="Y148" i="1" s="1"/>
  <c r="Y12" i="1"/>
  <c r="Z101" i="4"/>
  <c r="Z77" i="3"/>
  <c r="Z22" i="3"/>
  <c r="Z112" i="2"/>
  <c r="Z117" i="2" s="1"/>
  <c r="Z100" i="2"/>
  <c r="Z103" i="2" s="1"/>
  <c r="Z144" i="1"/>
  <c r="Z148" i="1" s="1"/>
  <c r="Z158" i="1"/>
  <c r="Z12" i="1"/>
  <c r="Z189" i="1" s="1"/>
  <c r="W180" i="1" l="1"/>
  <c r="W186" i="1" s="1"/>
  <c r="X145" i="2"/>
  <c r="Z145" i="2"/>
  <c r="W145" i="2"/>
  <c r="Y145" i="2"/>
  <c r="AA145" i="2"/>
  <c r="Z194" i="1"/>
  <c r="X194" i="1"/>
  <c r="Z180" i="1"/>
  <c r="Z186" i="1" s="1"/>
  <c r="Y105" i="4"/>
  <c r="Y131" i="4"/>
  <c r="Y137" i="4" s="1"/>
  <c r="X105" i="4"/>
  <c r="X131" i="4"/>
  <c r="X137" i="4" s="1"/>
  <c r="Z105" i="4"/>
  <c r="Z131" i="4"/>
  <c r="Z137" i="4" s="1"/>
  <c r="W105" i="4"/>
  <c r="W131" i="4"/>
  <c r="W137" i="4" s="1"/>
  <c r="Z56" i="5"/>
  <c r="Z61" i="5" s="1"/>
  <c r="Z27" i="3"/>
  <c r="Y56" i="5"/>
  <c r="Y61" i="5" s="1"/>
  <c r="Y27" i="3"/>
  <c r="X56" i="5"/>
  <c r="X61" i="5" s="1"/>
  <c r="X27" i="3"/>
  <c r="W56" i="5"/>
  <c r="W61" i="5" s="1"/>
  <c r="W27" i="3"/>
  <c r="Y133" i="2"/>
  <c r="Y139" i="2" s="1"/>
  <c r="W133" i="2"/>
  <c r="W139" i="2" s="1"/>
  <c r="Z133" i="2"/>
  <c r="Z139" i="2" s="1"/>
  <c r="X133" i="2"/>
  <c r="X139" i="2" s="1"/>
  <c r="X180" i="1"/>
  <c r="X186" i="1" s="1"/>
  <c r="Z163" i="1"/>
  <c r="Z182" i="5"/>
  <c r="Z187" i="5" s="1"/>
  <c r="Y180" i="1"/>
  <c r="Y186" i="1" s="1"/>
  <c r="Z17" i="1"/>
  <c r="Z12" i="5"/>
  <c r="Z17" i="5" s="1"/>
  <c r="Z168" i="5"/>
  <c r="Z172" i="5" s="1"/>
  <c r="Y17" i="1"/>
  <c r="Y12" i="5"/>
  <c r="Y17" i="5" s="1"/>
  <c r="Y163" i="1"/>
  <c r="Y182" i="5"/>
  <c r="Y187" i="5" s="1"/>
  <c r="Y168" i="5"/>
  <c r="Y172" i="5" s="1"/>
  <c r="X17" i="1"/>
  <c r="X12" i="5"/>
  <c r="X17" i="5" s="1"/>
  <c r="X163" i="1"/>
  <c r="X182" i="5"/>
  <c r="X187" i="5" s="1"/>
  <c r="X168" i="5"/>
  <c r="X172" i="5" s="1"/>
  <c r="W17" i="1"/>
  <c r="W12" i="5"/>
  <c r="W17" i="5" s="1"/>
  <c r="W163" i="1"/>
  <c r="W182" i="5"/>
  <c r="W187" i="5" s="1"/>
  <c r="W168" i="5"/>
  <c r="W172" i="5" s="1"/>
  <c r="W189" i="1"/>
  <c r="Y189" i="1"/>
  <c r="Y91" i="3"/>
  <c r="Y96" i="3" s="1"/>
  <c r="W91" i="3"/>
  <c r="W96" i="3" s="1"/>
  <c r="W99" i="3"/>
  <c r="W104" i="3" s="1"/>
  <c r="Y99" i="3"/>
  <c r="Y104" i="3" s="1"/>
  <c r="Z91" i="3"/>
  <c r="Z96" i="3" s="1"/>
  <c r="X91" i="3"/>
  <c r="X96" i="3" s="1"/>
  <c r="X99" i="3"/>
  <c r="X104" i="3" s="1"/>
  <c r="Z99" i="3"/>
  <c r="Z104" i="3" s="1"/>
  <c r="AA101" i="4"/>
  <c r="AA77" i="3"/>
  <c r="AA22" i="3"/>
  <c r="AA27" i="3" s="1"/>
  <c r="AA112" i="2"/>
  <c r="AA117" i="2" s="1"/>
  <c r="AA100" i="2"/>
  <c r="AA103" i="2" s="1"/>
  <c r="AA144" i="1"/>
  <c r="AA148" i="1" s="1"/>
  <c r="AA158" i="1"/>
  <c r="AA12" i="1"/>
  <c r="AA180" i="1" l="1"/>
  <c r="AA186" i="1" s="1"/>
  <c r="W216" i="5"/>
  <c r="W222" i="5" s="1"/>
  <c r="W194" i="1"/>
  <c r="Y194" i="1"/>
  <c r="Y216" i="5"/>
  <c r="Z206" i="5"/>
  <c r="Z213" i="5" s="1"/>
  <c r="X216" i="5"/>
  <c r="Z216" i="5"/>
  <c r="Y206" i="5"/>
  <c r="Y213" i="5" s="1"/>
  <c r="AA105" i="4"/>
  <c r="AA131" i="4"/>
  <c r="AA137" i="4" s="1"/>
  <c r="W206" i="5"/>
  <c r="W213" i="5" s="1"/>
  <c r="X206" i="5"/>
  <c r="X213" i="5" s="1"/>
  <c r="AA133" i="2"/>
  <c r="AA139" i="2" s="1"/>
  <c r="AA168" i="5"/>
  <c r="AA172" i="5" s="1"/>
  <c r="AA163" i="1"/>
  <c r="AA182" i="5"/>
  <c r="AA187" i="5" s="1"/>
  <c r="AA17" i="1"/>
  <c r="AA12" i="5"/>
  <c r="AA17" i="5" s="1"/>
  <c r="AA189" i="1"/>
  <c r="AA56" i="5"/>
  <c r="AA61" i="5" s="1"/>
  <c r="AA99" i="3"/>
  <c r="AA104" i="3" s="1"/>
  <c r="AA91" i="3"/>
  <c r="AA96" i="3" s="1"/>
  <c r="AB144" i="2"/>
  <c r="AD144" i="2"/>
  <c r="AC144" i="2"/>
  <c r="AD200" i="5"/>
  <c r="AC200" i="5"/>
  <c r="AB200" i="5"/>
  <c r="AD193" i="5"/>
  <c r="AC193" i="5"/>
  <c r="AB193" i="5"/>
  <c r="AD185" i="5"/>
  <c r="AC185" i="5"/>
  <c r="AB185" i="5"/>
  <c r="AD178" i="5"/>
  <c r="AC178" i="5"/>
  <c r="AB178" i="5"/>
  <c r="AD126" i="4"/>
  <c r="AC126" i="4"/>
  <c r="AB126" i="4"/>
  <c r="AB121" i="4"/>
  <c r="AD121" i="4"/>
  <c r="AC121" i="4"/>
  <c r="AD114" i="4"/>
  <c r="AC114" i="4"/>
  <c r="AB114" i="4"/>
  <c r="AD128" i="2"/>
  <c r="AC128" i="2"/>
  <c r="AB128" i="2"/>
  <c r="AD124" i="2"/>
  <c r="AC124" i="2"/>
  <c r="AB124" i="2"/>
  <c r="AD117" i="2"/>
  <c r="AC117" i="2"/>
  <c r="AB117" i="2"/>
  <c r="AD110" i="2"/>
  <c r="AC110" i="2"/>
  <c r="AB110" i="2"/>
  <c r="AD175" i="1"/>
  <c r="AC175" i="1"/>
  <c r="AB175" i="1"/>
  <c r="AD170" i="1"/>
  <c r="AC170" i="1"/>
  <c r="AB170" i="1"/>
  <c r="AB163" i="1"/>
  <c r="AD163" i="1"/>
  <c r="AC163" i="1"/>
  <c r="AD155" i="1"/>
  <c r="AC155" i="1"/>
  <c r="AB155" i="1"/>
  <c r="AB135" i="4"/>
  <c r="AC135" i="4"/>
  <c r="AD135" i="4"/>
  <c r="AC137" i="2"/>
  <c r="AB137" i="2"/>
  <c r="AD137" i="2"/>
  <c r="AB138" i="2"/>
  <c r="AD115" i="5"/>
  <c r="AC115" i="5"/>
  <c r="AB115" i="5"/>
  <c r="AD67" i="2"/>
  <c r="AC67" i="2"/>
  <c r="AB67" i="2"/>
  <c r="AB108" i="5"/>
  <c r="AB54" i="4"/>
  <c r="AD153" i="5"/>
  <c r="AC153" i="5"/>
  <c r="AB153" i="5"/>
  <c r="AD145" i="5"/>
  <c r="AC145" i="5"/>
  <c r="AB145" i="5"/>
  <c r="AD98" i="4"/>
  <c r="AC98" i="4"/>
  <c r="AB98" i="4"/>
  <c r="AD89" i="4"/>
  <c r="AC89" i="4"/>
  <c r="AB89" i="4"/>
  <c r="AD81" i="4"/>
  <c r="AC81" i="4"/>
  <c r="AB81" i="4"/>
  <c r="AD73" i="3"/>
  <c r="AC73" i="3"/>
  <c r="AB73" i="3"/>
  <c r="AD68" i="3"/>
  <c r="AC68" i="3"/>
  <c r="AB68" i="3"/>
  <c r="AD93" i="2"/>
  <c r="AC93" i="2"/>
  <c r="AB93" i="2"/>
  <c r="AD89" i="2"/>
  <c r="AC89" i="2"/>
  <c r="AB89" i="2"/>
  <c r="AD83" i="2"/>
  <c r="AC83" i="2"/>
  <c r="AB83" i="2"/>
  <c r="AD141" i="1"/>
  <c r="AC141" i="1"/>
  <c r="AB141" i="1"/>
  <c r="AD135" i="1"/>
  <c r="AC135" i="1"/>
  <c r="AB135" i="1"/>
  <c r="AD128" i="1"/>
  <c r="AC128" i="1"/>
  <c r="AB128" i="1"/>
  <c r="AD138" i="5"/>
  <c r="AC138" i="5"/>
  <c r="AB138" i="5"/>
  <c r="AD125" i="5"/>
  <c r="AC125" i="5"/>
  <c r="AB125" i="5"/>
  <c r="AD75" i="4"/>
  <c r="AC75" i="4"/>
  <c r="AB75" i="4"/>
  <c r="AD69" i="4"/>
  <c r="AC69" i="4"/>
  <c r="AB69" i="4"/>
  <c r="AD61" i="4"/>
  <c r="AC61" i="4"/>
  <c r="AB61" i="4"/>
  <c r="AD74" i="2"/>
  <c r="AC74" i="2"/>
  <c r="AB74" i="2"/>
  <c r="AD121" i="1"/>
  <c r="AC121" i="1"/>
  <c r="AB121" i="1"/>
  <c r="AD115" i="1"/>
  <c r="AC115" i="1"/>
  <c r="AB115" i="1"/>
  <c r="AD109" i="1"/>
  <c r="AC109" i="1"/>
  <c r="AB109" i="1"/>
  <c r="AD108" i="5"/>
  <c r="AC108" i="5"/>
  <c r="AG93" i="5"/>
  <c r="AF93" i="5"/>
  <c r="AE93" i="5"/>
  <c r="AD93" i="5"/>
  <c r="AC93" i="5"/>
  <c r="AB93" i="5"/>
  <c r="AD54" i="4"/>
  <c r="AC54" i="4"/>
  <c r="AD45" i="4"/>
  <c r="AC45" i="4"/>
  <c r="AB45" i="4"/>
  <c r="AD53" i="3"/>
  <c r="AC53" i="3"/>
  <c r="AB53" i="3"/>
  <c r="AD47" i="3"/>
  <c r="AC47" i="3"/>
  <c r="AB47" i="3"/>
  <c r="AD40" i="3"/>
  <c r="AC40" i="3"/>
  <c r="AB40" i="3"/>
  <c r="AD62" i="2"/>
  <c r="AC62" i="2"/>
  <c r="AB62" i="2"/>
  <c r="AD57" i="2"/>
  <c r="AC57" i="2"/>
  <c r="AB57" i="2"/>
  <c r="AD53" i="2"/>
  <c r="AC53" i="2"/>
  <c r="AB53" i="2"/>
  <c r="AD48" i="2"/>
  <c r="AC48" i="2"/>
  <c r="AB48" i="2"/>
  <c r="AD102" i="1"/>
  <c r="AC102" i="1"/>
  <c r="AB102" i="1"/>
  <c r="AD95" i="1"/>
  <c r="AC95" i="1"/>
  <c r="AB95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D82" i="1"/>
  <c r="AC82" i="1"/>
  <c r="AB82" i="1"/>
  <c r="AD75" i="1"/>
  <c r="AC75" i="1"/>
  <c r="AB75" i="1"/>
  <c r="AD80" i="5"/>
  <c r="AC80" i="5"/>
  <c r="AB80" i="5"/>
  <c r="AD73" i="5"/>
  <c r="AC73" i="5"/>
  <c r="AB73" i="5"/>
  <c r="AD68" i="5"/>
  <c r="AC68" i="5"/>
  <c r="AB68" i="5"/>
  <c r="AD52" i="5"/>
  <c r="AC52" i="5"/>
  <c r="AB52" i="5"/>
  <c r="AD44" i="5"/>
  <c r="AC44" i="5"/>
  <c r="AB44" i="5"/>
  <c r="AD33" i="4"/>
  <c r="AC33" i="4"/>
  <c r="AB33" i="4"/>
  <c r="AD26" i="4"/>
  <c r="AC26" i="4"/>
  <c r="AB26" i="4"/>
  <c r="AD34" i="3"/>
  <c r="AC34" i="3"/>
  <c r="AB34" i="3"/>
  <c r="AD15" i="3"/>
  <c r="AC15" i="3"/>
  <c r="AB15" i="3"/>
  <c r="AD43" i="2"/>
  <c r="AC43" i="2"/>
  <c r="AB43" i="2"/>
  <c r="AD34" i="2"/>
  <c r="AC34" i="2"/>
  <c r="AB34" i="2"/>
  <c r="AD27" i="2"/>
  <c r="AC27" i="2"/>
  <c r="AB27" i="2"/>
  <c r="AB69" i="1"/>
  <c r="AD69" i="1"/>
  <c r="AC69" i="1"/>
  <c r="AD62" i="1"/>
  <c r="AC62" i="1"/>
  <c r="AB62" i="1"/>
  <c r="AD57" i="1"/>
  <c r="AC57" i="1"/>
  <c r="AB57" i="1"/>
  <c r="AD50" i="1"/>
  <c r="AC50" i="1"/>
  <c r="AB50" i="1"/>
  <c r="AD43" i="1"/>
  <c r="AC43" i="1"/>
  <c r="AB43" i="1"/>
  <c r="AD37" i="5"/>
  <c r="AC37" i="5"/>
  <c r="AB37" i="5"/>
  <c r="AD23" i="5"/>
  <c r="AC23" i="5"/>
  <c r="AB23" i="5"/>
  <c r="AD20" i="4"/>
  <c r="AC20" i="4"/>
  <c r="AB20" i="4"/>
  <c r="AD23" i="2"/>
  <c r="AC23" i="2"/>
  <c r="AB23" i="2"/>
  <c r="AD36" i="1"/>
  <c r="AC36" i="1"/>
  <c r="AB36" i="1"/>
  <c r="AD29" i="1"/>
  <c r="AC29" i="1"/>
  <c r="AB29" i="1"/>
  <c r="AD24" i="1"/>
  <c r="AC24" i="1"/>
  <c r="AB24" i="1"/>
  <c r="X222" i="5" l="1"/>
  <c r="Y222" i="5"/>
  <c r="Z222" i="5"/>
  <c r="AA194" i="1"/>
  <c r="AA216" i="5"/>
  <c r="AA206" i="5"/>
  <c r="AA213" i="5" s="1"/>
  <c r="AB26" i="3"/>
  <c r="AB147" i="1"/>
  <c r="AB171" i="5" s="1"/>
  <c r="AB15" i="1"/>
  <c r="AC26" i="3"/>
  <c r="AC147" i="1"/>
  <c r="AC171" i="5" s="1"/>
  <c r="AC15" i="1"/>
  <c r="AD26" i="3"/>
  <c r="AD147" i="1"/>
  <c r="AD171" i="5" s="1"/>
  <c r="AD15" i="1"/>
  <c r="AA222" i="5" l="1"/>
  <c r="AD60" i="5"/>
  <c r="AD103" i="3"/>
  <c r="AB60" i="5"/>
  <c r="AB103" i="3"/>
  <c r="AC103" i="3"/>
  <c r="AC60" i="5"/>
  <c r="AD95" i="3"/>
  <c r="AC95" i="3"/>
  <c r="AB95" i="3"/>
  <c r="AC192" i="1"/>
  <c r="AC15" i="5"/>
  <c r="AC184" i="1"/>
  <c r="AD192" i="1"/>
  <c r="AD15" i="5"/>
  <c r="AD184" i="1"/>
  <c r="AB192" i="1"/>
  <c r="AB15" i="5"/>
  <c r="AB184" i="1"/>
  <c r="AD86" i="5"/>
  <c r="AC86" i="5"/>
  <c r="AB86" i="5"/>
  <c r="AD186" i="5"/>
  <c r="AC186" i="5"/>
  <c r="AB186" i="5"/>
  <c r="AD185" i="1"/>
  <c r="AC185" i="1"/>
  <c r="AB185" i="1"/>
  <c r="AD138" i="2"/>
  <c r="AC138" i="2"/>
  <c r="AD136" i="4"/>
  <c r="AC136" i="4"/>
  <c r="AB136" i="4"/>
  <c r="AD51" i="5"/>
  <c r="AD210" i="5" s="1"/>
  <c r="AC51" i="5"/>
  <c r="AC210" i="5" s="1"/>
  <c r="AB51" i="5"/>
  <c r="AB210" i="5" s="1"/>
  <c r="AD136" i="2"/>
  <c r="AC136" i="2"/>
  <c r="AB136" i="2"/>
  <c r="AD183" i="1"/>
  <c r="AC183" i="1"/>
  <c r="AB183" i="1"/>
  <c r="AD199" i="5"/>
  <c r="AC199" i="5"/>
  <c r="AB199" i="5"/>
  <c r="AD192" i="5"/>
  <c r="AC192" i="5"/>
  <c r="AB192" i="5"/>
  <c r="AD184" i="5"/>
  <c r="AC184" i="5"/>
  <c r="AB184" i="5"/>
  <c r="AD177" i="5"/>
  <c r="AC177" i="5"/>
  <c r="AB177" i="5"/>
  <c r="AD163" i="5"/>
  <c r="AC163" i="5"/>
  <c r="AB163" i="5"/>
  <c r="AD158" i="5"/>
  <c r="AC158" i="5"/>
  <c r="AB158" i="5"/>
  <c r="AD151" i="5"/>
  <c r="AC151" i="5"/>
  <c r="AB151" i="5"/>
  <c r="AD144" i="5"/>
  <c r="AC144" i="5"/>
  <c r="AB144" i="5"/>
  <c r="AD137" i="5"/>
  <c r="AC137" i="5"/>
  <c r="AB137" i="5"/>
  <c r="AD130" i="5"/>
  <c r="AC130" i="5"/>
  <c r="AB130" i="5"/>
  <c r="AD123" i="5"/>
  <c r="AC123" i="5"/>
  <c r="AB123" i="5"/>
  <c r="AD114" i="5"/>
  <c r="AC114" i="5"/>
  <c r="AB114" i="5"/>
  <c r="AD107" i="5"/>
  <c r="AC107" i="5"/>
  <c r="AB107" i="5"/>
  <c r="AD101" i="5"/>
  <c r="AD102" i="5" s="1"/>
  <c r="AC101" i="5"/>
  <c r="AC102" i="5" s="1"/>
  <c r="AB101" i="5"/>
  <c r="AD92" i="5"/>
  <c r="AC92" i="5"/>
  <c r="AB92" i="5"/>
  <c r="AD85" i="5"/>
  <c r="AC85" i="5"/>
  <c r="AB85" i="5"/>
  <c r="AD79" i="5"/>
  <c r="AC79" i="5"/>
  <c r="AB79" i="5"/>
  <c r="AD72" i="5"/>
  <c r="AC72" i="5"/>
  <c r="AB72" i="5"/>
  <c r="AD67" i="5"/>
  <c r="AC67" i="5"/>
  <c r="AB67" i="5"/>
  <c r="AD50" i="5"/>
  <c r="AC50" i="5"/>
  <c r="AB50" i="5"/>
  <c r="AD43" i="5"/>
  <c r="AC43" i="5"/>
  <c r="AB43" i="5"/>
  <c r="AD36" i="5"/>
  <c r="AC36" i="5"/>
  <c r="AB36" i="5"/>
  <c r="AD22" i="5"/>
  <c r="AC22" i="5"/>
  <c r="AB22" i="5"/>
  <c r="AB103" i="4"/>
  <c r="AB133" i="4" s="1"/>
  <c r="AB25" i="3"/>
  <c r="AB94" i="3" s="1"/>
  <c r="AD143" i="2"/>
  <c r="AC143" i="2"/>
  <c r="AB143" i="2"/>
  <c r="AB102" i="2"/>
  <c r="AB135" i="2" s="1"/>
  <c r="AB146" i="1"/>
  <c r="AB14" i="1"/>
  <c r="AC103" i="4"/>
  <c r="AC133" i="4" s="1"/>
  <c r="AC25" i="3"/>
  <c r="AC59" i="5" s="1"/>
  <c r="AC102" i="2"/>
  <c r="AC135" i="2" s="1"/>
  <c r="AC146" i="1"/>
  <c r="AC14" i="1"/>
  <c r="AC191" i="1" s="1"/>
  <c r="AD103" i="4"/>
  <c r="AD133" i="4" s="1"/>
  <c r="AD25" i="3"/>
  <c r="AD94" i="3" s="1"/>
  <c r="AD102" i="2"/>
  <c r="AD135" i="2" s="1"/>
  <c r="AD146" i="1"/>
  <c r="AD14" i="1"/>
  <c r="AD14" i="5" s="1"/>
  <c r="AD183" i="5"/>
  <c r="AC183" i="5"/>
  <c r="AB183" i="5"/>
  <c r="AD134" i="2"/>
  <c r="AC134" i="2"/>
  <c r="AB134" i="2"/>
  <c r="AD197" i="5"/>
  <c r="AC197" i="5"/>
  <c r="AB197" i="5"/>
  <c r="AD190" i="5"/>
  <c r="AC190" i="5"/>
  <c r="AB190" i="5"/>
  <c r="AD182" i="5"/>
  <c r="AC182" i="5"/>
  <c r="AB182" i="5"/>
  <c r="AD175" i="5"/>
  <c r="AC175" i="5"/>
  <c r="AB175" i="5"/>
  <c r="AD161" i="5"/>
  <c r="AC161" i="5"/>
  <c r="AB161" i="5"/>
  <c r="AD156" i="5"/>
  <c r="AC156" i="5"/>
  <c r="AB156" i="5"/>
  <c r="AD149" i="5"/>
  <c r="AC149" i="5"/>
  <c r="AB149" i="5"/>
  <c r="AD142" i="5"/>
  <c r="AC142" i="5"/>
  <c r="AB142" i="5"/>
  <c r="AD135" i="5"/>
  <c r="AC135" i="5"/>
  <c r="AB135" i="5"/>
  <c r="AD129" i="5"/>
  <c r="AC129" i="5"/>
  <c r="AB129" i="5"/>
  <c r="AD121" i="5"/>
  <c r="AC121" i="5"/>
  <c r="AB121" i="5"/>
  <c r="AD112" i="5"/>
  <c r="AC112" i="5"/>
  <c r="AB112" i="5"/>
  <c r="AD105" i="5"/>
  <c r="AC105" i="5"/>
  <c r="AB105" i="5"/>
  <c r="AD96" i="5"/>
  <c r="AD98" i="5" s="1"/>
  <c r="AC96" i="5"/>
  <c r="AC98" i="5" s="1"/>
  <c r="AB96" i="5"/>
  <c r="AB98" i="5" s="1"/>
  <c r="AD90" i="5"/>
  <c r="AC90" i="5"/>
  <c r="AB90" i="5"/>
  <c r="AD77" i="5"/>
  <c r="AC77" i="5"/>
  <c r="AB77" i="5"/>
  <c r="AD71" i="5"/>
  <c r="AC71" i="5"/>
  <c r="AB71" i="5"/>
  <c r="AD64" i="5"/>
  <c r="AC64" i="5"/>
  <c r="AB64" i="5"/>
  <c r="AD48" i="5"/>
  <c r="AC48" i="5"/>
  <c r="AB48" i="5"/>
  <c r="AD41" i="5"/>
  <c r="AC41" i="5"/>
  <c r="AB41" i="5"/>
  <c r="AD34" i="5"/>
  <c r="AC34" i="5"/>
  <c r="AB34" i="5"/>
  <c r="AD29" i="5"/>
  <c r="AD31" i="5" s="1"/>
  <c r="AC29" i="5"/>
  <c r="AC31" i="5" s="1"/>
  <c r="AB29" i="5"/>
  <c r="AB31" i="5" s="1"/>
  <c r="AD20" i="5"/>
  <c r="AC20" i="5"/>
  <c r="AB20" i="5"/>
  <c r="AB100" i="5"/>
  <c r="AB101" i="4"/>
  <c r="AD141" i="2"/>
  <c r="AC141" i="2"/>
  <c r="AB141" i="2"/>
  <c r="AB77" i="3"/>
  <c r="AB22" i="3"/>
  <c r="AB100" i="2"/>
  <c r="AB144" i="1"/>
  <c r="AB12" i="1"/>
  <c r="AB12" i="5" s="1"/>
  <c r="AC101" i="4"/>
  <c r="AC77" i="3"/>
  <c r="AC22" i="3"/>
  <c r="AC100" i="2"/>
  <c r="AC103" i="2" s="1"/>
  <c r="AC144" i="1"/>
  <c r="AC148" i="1" s="1"/>
  <c r="AC12" i="1"/>
  <c r="AC189" i="1" s="1"/>
  <c r="AD101" i="4"/>
  <c r="AD77" i="3"/>
  <c r="AD22" i="3"/>
  <c r="AD100" i="2"/>
  <c r="AD144" i="1"/>
  <c r="AD12" i="1"/>
  <c r="AD12" i="5" s="1"/>
  <c r="AE144" i="2"/>
  <c r="AG144" i="2"/>
  <c r="AF144" i="2"/>
  <c r="AH144" i="2"/>
  <c r="AJ144" i="2"/>
  <c r="AI144" i="2"/>
  <c r="AK144" i="2"/>
  <c r="AG143" i="2"/>
  <c r="AF143" i="2"/>
  <c r="AE143" i="2"/>
  <c r="AG141" i="2"/>
  <c r="AF141" i="2"/>
  <c r="AE141" i="2"/>
  <c r="AE134" i="2"/>
  <c r="AE135" i="4"/>
  <c r="AE114" i="4"/>
  <c r="AG114" i="4"/>
  <c r="AF114" i="4"/>
  <c r="AF121" i="4"/>
  <c r="AE121" i="4"/>
  <c r="AG126" i="4"/>
  <c r="AF126" i="4"/>
  <c r="AE126" i="4"/>
  <c r="AG128" i="2"/>
  <c r="AF128" i="2"/>
  <c r="AE128" i="2"/>
  <c r="AG124" i="2"/>
  <c r="AF124" i="2"/>
  <c r="AE124" i="2"/>
  <c r="AG110" i="2"/>
  <c r="AF110" i="2"/>
  <c r="AE110" i="2"/>
  <c r="AG175" i="1"/>
  <c r="AF175" i="1"/>
  <c r="AE175" i="1"/>
  <c r="AG170" i="1"/>
  <c r="AF170" i="1"/>
  <c r="AE170" i="1"/>
  <c r="AG163" i="1"/>
  <c r="AF163" i="1"/>
  <c r="AE163" i="1"/>
  <c r="AG155" i="1"/>
  <c r="AF155" i="1"/>
  <c r="AE155" i="1"/>
  <c r="AG162" i="5"/>
  <c r="AE132" i="4"/>
  <c r="AF132" i="4"/>
  <c r="AF98" i="4"/>
  <c r="AE98" i="4"/>
  <c r="AG98" i="4"/>
  <c r="AG89" i="4"/>
  <c r="AF89" i="4"/>
  <c r="AE89" i="4"/>
  <c r="AG150" i="5"/>
  <c r="AF150" i="5"/>
  <c r="AG81" i="4"/>
  <c r="AF81" i="4"/>
  <c r="AE81" i="4"/>
  <c r="AG73" i="3"/>
  <c r="AF73" i="3"/>
  <c r="AE73" i="3"/>
  <c r="AG68" i="3"/>
  <c r="AF68" i="3"/>
  <c r="AE68" i="3"/>
  <c r="AG93" i="2"/>
  <c r="AF93" i="2"/>
  <c r="AE93" i="2"/>
  <c r="AG89" i="2"/>
  <c r="AF89" i="2"/>
  <c r="AE89" i="2"/>
  <c r="AG83" i="2"/>
  <c r="AF83" i="2"/>
  <c r="AE83" i="2"/>
  <c r="AG141" i="1"/>
  <c r="AF141" i="1"/>
  <c r="AE141" i="1"/>
  <c r="AG135" i="1"/>
  <c r="AF135" i="1"/>
  <c r="AE135" i="1"/>
  <c r="AG128" i="1"/>
  <c r="AF128" i="1"/>
  <c r="AE128" i="1"/>
  <c r="AE69" i="4"/>
  <c r="AF69" i="4"/>
  <c r="AG75" i="4"/>
  <c r="AF75" i="4"/>
  <c r="AE75" i="4"/>
  <c r="AG74" i="2"/>
  <c r="AF74" i="2"/>
  <c r="AE74" i="2"/>
  <c r="AG121" i="1"/>
  <c r="AF121" i="1"/>
  <c r="AE121" i="1"/>
  <c r="AF115" i="1"/>
  <c r="AE115" i="1"/>
  <c r="AG115" i="1"/>
  <c r="AG109" i="1"/>
  <c r="AF109" i="1"/>
  <c r="AE109" i="1"/>
  <c r="AF106" i="5"/>
  <c r="AF217" i="5" s="1"/>
  <c r="AG115" i="5"/>
  <c r="AF115" i="5"/>
  <c r="AE115" i="5"/>
  <c r="AF54" i="4"/>
  <c r="AE54" i="4"/>
  <c r="AF61" i="4"/>
  <c r="AE61" i="4"/>
  <c r="AG61" i="4"/>
  <c r="AF135" i="4"/>
  <c r="AG135" i="4"/>
  <c r="AG53" i="3"/>
  <c r="AF53" i="3"/>
  <c r="AE53" i="3"/>
  <c r="AJ115" i="5"/>
  <c r="AI115" i="5"/>
  <c r="AH115" i="5"/>
  <c r="AK137" i="2"/>
  <c r="AJ137" i="2"/>
  <c r="AI137" i="2"/>
  <c r="AH137" i="2"/>
  <c r="AJ67" i="2"/>
  <c r="AI67" i="2"/>
  <c r="AH67" i="2"/>
  <c r="AG67" i="2"/>
  <c r="AF67" i="2"/>
  <c r="AE67" i="2"/>
  <c r="AG45" i="4"/>
  <c r="AF45" i="4"/>
  <c r="AE45" i="4"/>
  <c r="AG47" i="3"/>
  <c r="AF47" i="3"/>
  <c r="AE47" i="3"/>
  <c r="AG40" i="3"/>
  <c r="AF40" i="3"/>
  <c r="AE40" i="3"/>
  <c r="AG62" i="2"/>
  <c r="AF62" i="2"/>
  <c r="AE62" i="2"/>
  <c r="AE57" i="2"/>
  <c r="AG57" i="2"/>
  <c r="AF57" i="2"/>
  <c r="AG53" i="2"/>
  <c r="AF53" i="2"/>
  <c r="AE53" i="2"/>
  <c r="AG48" i="2"/>
  <c r="AF48" i="2"/>
  <c r="AE48" i="2"/>
  <c r="AG102" i="1"/>
  <c r="AF102" i="1"/>
  <c r="AE102" i="1"/>
  <c r="AG95" i="1"/>
  <c r="AF95" i="1"/>
  <c r="AE95" i="1"/>
  <c r="AG82" i="1"/>
  <c r="AF82" i="1"/>
  <c r="AE82" i="1"/>
  <c r="AG75" i="1"/>
  <c r="AF75" i="1"/>
  <c r="AE75" i="1"/>
  <c r="AF44" i="5"/>
  <c r="AE44" i="5"/>
  <c r="AG44" i="5"/>
  <c r="AG33" i="4"/>
  <c r="AF33" i="4"/>
  <c r="AE33" i="4"/>
  <c r="AG26" i="4"/>
  <c r="AF26" i="4"/>
  <c r="AE26" i="4"/>
  <c r="AG34" i="3"/>
  <c r="AF34" i="3"/>
  <c r="AE34" i="3"/>
  <c r="AG15" i="3"/>
  <c r="AF15" i="3"/>
  <c r="AE15" i="3"/>
  <c r="AH48" i="2"/>
  <c r="AG43" i="2"/>
  <c r="AF43" i="2"/>
  <c r="AE43" i="2"/>
  <c r="AG34" i="2"/>
  <c r="AF34" i="2"/>
  <c r="AE34" i="2"/>
  <c r="AG27" i="2"/>
  <c r="AF27" i="2"/>
  <c r="AE27" i="2"/>
  <c r="AG69" i="1"/>
  <c r="AF69" i="1"/>
  <c r="AE69" i="1"/>
  <c r="AG62" i="1"/>
  <c r="AF62" i="1"/>
  <c r="AE62" i="1"/>
  <c r="AG57" i="1"/>
  <c r="AF57" i="1"/>
  <c r="AE57" i="1"/>
  <c r="AG50" i="1"/>
  <c r="AF50" i="1"/>
  <c r="AE50" i="1"/>
  <c r="AF43" i="1"/>
  <c r="AE43" i="1"/>
  <c r="AG43" i="1"/>
  <c r="AG137" i="2"/>
  <c r="AG200" i="5"/>
  <c r="AF200" i="5"/>
  <c r="AE200" i="5"/>
  <c r="AG193" i="5"/>
  <c r="AF193" i="5"/>
  <c r="AE193" i="5"/>
  <c r="AG185" i="5"/>
  <c r="AF185" i="5"/>
  <c r="AE185" i="5"/>
  <c r="AG178" i="5"/>
  <c r="AF178" i="5"/>
  <c r="AE178" i="5"/>
  <c r="AG153" i="5"/>
  <c r="AF153" i="5"/>
  <c r="AE153" i="5"/>
  <c r="AG145" i="5"/>
  <c r="AF145" i="5"/>
  <c r="AE145" i="5"/>
  <c r="AG138" i="5"/>
  <c r="AF138" i="5"/>
  <c r="AE138" i="5"/>
  <c r="AG125" i="5"/>
  <c r="AF125" i="5"/>
  <c r="AE125" i="5"/>
  <c r="AG108" i="5"/>
  <c r="AF108" i="5"/>
  <c r="AE108" i="5"/>
  <c r="AG80" i="5"/>
  <c r="AF80" i="5"/>
  <c r="AE80" i="5"/>
  <c r="AG73" i="5"/>
  <c r="AF73" i="5"/>
  <c r="AE73" i="5"/>
  <c r="AG68" i="5"/>
  <c r="AF68" i="5"/>
  <c r="AE68" i="5"/>
  <c r="AG52" i="5"/>
  <c r="AF52" i="5"/>
  <c r="AE52" i="5"/>
  <c r="AG132" i="4"/>
  <c r="AG37" i="5"/>
  <c r="AF37" i="5"/>
  <c r="AE37" i="5"/>
  <c r="AG23" i="5"/>
  <c r="AF23" i="5"/>
  <c r="AE23" i="5"/>
  <c r="AG20" i="4"/>
  <c r="AF20" i="4"/>
  <c r="AE20" i="4"/>
  <c r="AG23" i="2"/>
  <c r="AF23" i="2"/>
  <c r="AE23" i="2"/>
  <c r="AG36" i="1"/>
  <c r="AF36" i="1"/>
  <c r="AE36" i="1"/>
  <c r="AG29" i="1"/>
  <c r="AF29" i="1"/>
  <c r="AE29" i="1"/>
  <c r="AG24" i="1"/>
  <c r="AF24" i="1"/>
  <c r="AE24" i="1"/>
  <c r="AE26" i="3"/>
  <c r="AE103" i="3" s="1"/>
  <c r="AE137" i="2"/>
  <c r="AE147" i="1"/>
  <c r="AE171" i="5" s="1"/>
  <c r="AE15" i="1"/>
  <c r="AE192" i="1" s="1"/>
  <c r="AF26" i="3"/>
  <c r="AF103" i="3" s="1"/>
  <c r="AF137" i="2"/>
  <c r="AF147" i="1"/>
  <c r="AF171" i="5" s="1"/>
  <c r="AF15" i="1"/>
  <c r="AF192" i="1" s="1"/>
  <c r="AB27" i="3" l="1"/>
  <c r="AD148" i="1"/>
  <c r="AC105" i="4"/>
  <c r="AD103" i="2"/>
  <c r="AB103" i="2"/>
  <c r="AB148" i="1"/>
  <c r="AB145" i="2"/>
  <c r="AD145" i="2"/>
  <c r="AC207" i="5"/>
  <c r="AC145" i="2"/>
  <c r="AB207" i="5"/>
  <c r="AD207" i="5"/>
  <c r="AC81" i="5"/>
  <c r="AC170" i="5"/>
  <c r="AD38" i="5"/>
  <c r="AB74" i="5"/>
  <c r="AD74" i="5"/>
  <c r="AC45" i="5"/>
  <c r="AC69" i="5"/>
  <c r="AB69" i="5"/>
  <c r="AD69" i="5"/>
  <c r="AB105" i="4"/>
  <c r="AB131" i="4"/>
  <c r="AB137" i="4" s="1"/>
  <c r="AE95" i="3"/>
  <c r="AB170" i="5"/>
  <c r="AD17" i="5"/>
  <c r="AB102" i="5"/>
  <c r="AC24" i="5"/>
  <c r="AC94" i="5"/>
  <c r="AC109" i="5"/>
  <c r="AB179" i="5"/>
  <c r="AD179" i="5"/>
  <c r="AB194" i="5"/>
  <c r="AD194" i="5"/>
  <c r="AC201" i="5"/>
  <c r="AB24" i="5"/>
  <c r="AD24" i="5"/>
  <c r="AB53" i="5"/>
  <c r="AD53" i="5"/>
  <c r="AB126" i="5"/>
  <c r="AD126" i="5"/>
  <c r="AC132" i="5"/>
  <c r="AB139" i="5"/>
  <c r="AD139" i="5"/>
  <c r="AB154" i="5"/>
  <c r="AD154" i="5"/>
  <c r="AC159" i="5"/>
  <c r="AB165" i="5"/>
  <c r="AD165" i="5"/>
  <c r="AB94" i="5"/>
  <c r="AD94" i="5"/>
  <c r="AB109" i="5"/>
  <c r="AD109" i="5"/>
  <c r="AC116" i="5"/>
  <c r="AC146" i="5"/>
  <c r="AB38" i="5"/>
  <c r="AC131" i="4"/>
  <c r="AC137" i="4" s="1"/>
  <c r="AF145" i="2"/>
  <c r="AB133" i="2"/>
  <c r="AB139" i="2" s="1"/>
  <c r="AC38" i="5"/>
  <c r="AB45" i="5"/>
  <c r="AD45" i="5"/>
  <c r="AC53" i="5"/>
  <c r="AC74" i="5"/>
  <c r="AB81" i="5"/>
  <c r="AD81" i="5"/>
  <c r="AC187" i="5"/>
  <c r="AD191" i="1"/>
  <c r="AB182" i="1"/>
  <c r="AB87" i="5"/>
  <c r="AD87" i="5"/>
  <c r="AB212" i="5"/>
  <c r="AD105" i="4"/>
  <c r="AD131" i="4"/>
  <c r="AD137" i="4" s="1"/>
  <c r="AD170" i="5"/>
  <c r="AC27" i="3"/>
  <c r="AC56" i="5"/>
  <c r="AC61" i="5" s="1"/>
  <c r="AC91" i="3"/>
  <c r="AB56" i="5"/>
  <c r="AB216" i="5" s="1"/>
  <c r="AC99" i="3"/>
  <c r="AB91" i="3"/>
  <c r="AB96" i="3" s="1"/>
  <c r="AB102" i="3"/>
  <c r="AD102" i="3"/>
  <c r="AB59" i="5"/>
  <c r="AD59" i="5"/>
  <c r="AD219" i="5" s="1"/>
  <c r="AD27" i="3"/>
  <c r="AD56" i="5"/>
  <c r="AD216" i="5" s="1"/>
  <c r="AD91" i="3"/>
  <c r="AD96" i="3" s="1"/>
  <c r="AB99" i="3"/>
  <c r="AB104" i="3" s="1"/>
  <c r="AD99" i="3"/>
  <c r="AC94" i="3"/>
  <c r="AC102" i="3"/>
  <c r="AD212" i="5"/>
  <c r="AD133" i="2"/>
  <c r="AD139" i="2" s="1"/>
  <c r="AC133" i="2"/>
  <c r="AC139" i="2" s="1"/>
  <c r="AC212" i="5"/>
  <c r="AB168" i="5"/>
  <c r="AD168" i="5"/>
  <c r="AB191" i="1"/>
  <c r="AC14" i="5"/>
  <c r="AC219" i="5" s="1"/>
  <c r="AB211" i="5"/>
  <c r="AB220" i="5"/>
  <c r="AC211" i="5"/>
  <c r="AC220" i="5"/>
  <c r="AD180" i="1"/>
  <c r="AD17" i="1"/>
  <c r="AC17" i="1"/>
  <c r="AC180" i="1"/>
  <c r="AB180" i="1"/>
  <c r="AB17" i="1"/>
  <c r="AB189" i="1"/>
  <c r="AD189" i="1"/>
  <c r="AC12" i="5"/>
  <c r="AC168" i="5"/>
  <c r="AD182" i="1"/>
  <c r="AC182" i="1"/>
  <c r="AB14" i="5"/>
  <c r="AD211" i="5"/>
  <c r="AD220" i="5"/>
  <c r="AC194" i="1"/>
  <c r="AB116" i="5"/>
  <c r="AD116" i="5"/>
  <c r="AC126" i="5"/>
  <c r="AB132" i="5"/>
  <c r="AD132" i="5"/>
  <c r="AC139" i="5"/>
  <c r="AB146" i="5"/>
  <c r="AD146" i="5"/>
  <c r="AC154" i="5"/>
  <c r="AB159" i="5"/>
  <c r="AD159" i="5"/>
  <c r="AC165" i="5"/>
  <c r="AC179" i="5"/>
  <c r="AB187" i="5"/>
  <c r="AD187" i="5"/>
  <c r="AC194" i="5"/>
  <c r="AB201" i="5"/>
  <c r="AD201" i="5"/>
  <c r="AC87" i="5"/>
  <c r="AF95" i="3"/>
  <c r="AF60" i="5"/>
  <c r="AE60" i="5"/>
  <c r="AE15" i="5"/>
  <c r="AE184" i="1"/>
  <c r="AF15" i="5"/>
  <c r="AF184" i="1"/>
  <c r="AE145" i="2"/>
  <c r="AG145" i="2"/>
  <c r="AG26" i="3"/>
  <c r="AG147" i="1"/>
  <c r="AG171" i="5" s="1"/>
  <c r="AG15" i="1"/>
  <c r="AC104" i="3" l="1"/>
  <c r="AD104" i="3"/>
  <c r="AB186" i="1"/>
  <c r="AC172" i="5"/>
  <c r="AB172" i="5"/>
  <c r="AB219" i="5"/>
  <c r="AD172" i="5"/>
  <c r="AD209" i="5"/>
  <c r="AD206" i="5"/>
  <c r="AB194" i="1"/>
  <c r="AD194" i="1"/>
  <c r="AF220" i="5"/>
  <c r="AD222" i="5"/>
  <c r="AE220" i="5"/>
  <c r="AC17" i="5"/>
  <c r="AC209" i="5"/>
  <c r="AB209" i="5"/>
  <c r="AC216" i="5"/>
  <c r="AB206" i="5"/>
  <c r="AC206" i="5"/>
  <c r="AD61" i="5"/>
  <c r="AC96" i="3"/>
  <c r="AB61" i="5"/>
  <c r="AC186" i="1"/>
  <c r="AD186" i="1"/>
  <c r="AB17" i="5"/>
  <c r="AE211" i="5"/>
  <c r="AF211" i="5"/>
  <c r="AG103" i="3"/>
  <c r="AG60" i="5"/>
  <c r="AG95" i="3"/>
  <c r="AG192" i="1"/>
  <c r="AG184" i="1"/>
  <c r="AG15" i="5"/>
  <c r="AG30" i="5"/>
  <c r="AG199" i="5"/>
  <c r="AF199" i="5"/>
  <c r="AE199" i="5"/>
  <c r="AF192" i="5"/>
  <c r="AE192" i="5"/>
  <c r="AG191" i="5"/>
  <c r="AF191" i="5"/>
  <c r="AE191" i="5"/>
  <c r="AG183" i="5"/>
  <c r="AF183" i="5"/>
  <c r="AE183" i="5"/>
  <c r="AG177" i="5"/>
  <c r="AF177" i="5"/>
  <c r="AE177" i="5"/>
  <c r="AG163" i="5"/>
  <c r="AF163" i="5"/>
  <c r="AE163" i="5"/>
  <c r="AG158" i="5"/>
  <c r="AF158" i="5"/>
  <c r="AE158" i="5"/>
  <c r="AG151" i="5"/>
  <c r="AF151" i="5"/>
  <c r="AE151" i="5"/>
  <c r="AG144" i="5"/>
  <c r="AF144" i="5"/>
  <c r="AE144" i="5"/>
  <c r="AG137" i="5"/>
  <c r="AF137" i="5"/>
  <c r="AE137" i="5"/>
  <c r="AG130" i="5"/>
  <c r="AF130" i="5"/>
  <c r="AE130" i="5"/>
  <c r="AF123" i="5"/>
  <c r="AE123" i="5"/>
  <c r="AG122" i="5"/>
  <c r="AG114" i="5"/>
  <c r="AF114" i="5"/>
  <c r="AE114" i="5"/>
  <c r="AF107" i="5"/>
  <c r="AE107" i="5"/>
  <c r="AG106" i="5"/>
  <c r="AG217" i="5" s="1"/>
  <c r="AG101" i="5"/>
  <c r="AG102" i="5" s="1"/>
  <c r="AF101" i="5"/>
  <c r="AF102" i="5" s="1"/>
  <c r="AE101" i="5"/>
  <c r="AE102" i="5" s="1"/>
  <c r="AG92" i="5"/>
  <c r="AF92" i="5"/>
  <c r="AE92" i="5"/>
  <c r="AG85" i="5"/>
  <c r="AF85" i="5"/>
  <c r="AE85" i="5"/>
  <c r="AG79" i="5"/>
  <c r="AF79" i="5"/>
  <c r="AE79" i="5"/>
  <c r="AH79" i="5"/>
  <c r="AG72" i="5"/>
  <c r="AF72" i="5"/>
  <c r="AE72" i="5"/>
  <c r="AG67" i="5"/>
  <c r="AF67" i="5"/>
  <c r="AE67" i="5"/>
  <c r="AG50" i="5"/>
  <c r="AF50" i="5"/>
  <c r="AE50" i="5"/>
  <c r="AG43" i="5"/>
  <c r="AF43" i="5"/>
  <c r="AE43" i="5"/>
  <c r="AG36" i="5"/>
  <c r="AF36" i="5"/>
  <c r="AE36" i="5"/>
  <c r="AG22" i="5"/>
  <c r="AF22" i="5"/>
  <c r="AE22" i="5"/>
  <c r="AE103" i="4"/>
  <c r="AE133" i="4" s="1"/>
  <c r="AE25" i="3"/>
  <c r="AE102" i="3" s="1"/>
  <c r="AE102" i="2"/>
  <c r="AE114" i="2"/>
  <c r="AE146" i="1"/>
  <c r="AE14" i="1"/>
  <c r="AE191" i="1" s="1"/>
  <c r="AF103" i="4"/>
  <c r="AF133" i="4" s="1"/>
  <c r="AF25" i="3"/>
  <c r="AF102" i="3" s="1"/>
  <c r="AF114" i="2"/>
  <c r="AF102" i="2"/>
  <c r="AF146" i="1"/>
  <c r="AF14" i="1"/>
  <c r="AF191" i="1" s="1"/>
  <c r="AG68" i="4"/>
  <c r="AG103" i="4"/>
  <c r="AG119" i="4"/>
  <c r="AG121" i="4" s="1"/>
  <c r="AG52" i="4"/>
  <c r="AG142" i="4" s="1"/>
  <c r="AG13" i="4"/>
  <c r="AG14" i="4" s="1"/>
  <c r="AG25" i="3"/>
  <c r="AG102" i="3" s="1"/>
  <c r="AG114" i="2"/>
  <c r="AH114" i="2"/>
  <c r="AG102" i="2"/>
  <c r="AH102" i="2"/>
  <c r="AG146" i="1"/>
  <c r="AG14" i="1"/>
  <c r="AG191" i="1" s="1"/>
  <c r="AF135" i="2" l="1"/>
  <c r="AG135" i="2"/>
  <c r="AE170" i="5"/>
  <c r="AB222" i="5"/>
  <c r="AD213" i="5"/>
  <c r="AG117" i="2"/>
  <c r="AF117" i="2"/>
  <c r="AG144" i="4"/>
  <c r="AE117" i="2"/>
  <c r="AC222" i="5"/>
  <c r="AG170" i="5"/>
  <c r="AB213" i="5"/>
  <c r="AC213" i="5"/>
  <c r="AG94" i="3"/>
  <c r="AE135" i="2"/>
  <c r="AE207" i="5"/>
  <c r="AF207" i="5"/>
  <c r="AG54" i="4"/>
  <c r="AG107" i="5"/>
  <c r="AG133" i="4"/>
  <c r="AG69" i="4"/>
  <c r="AG123" i="5"/>
  <c r="AG192" i="5"/>
  <c r="AF94" i="3"/>
  <c r="AE94" i="3"/>
  <c r="AF59" i="5"/>
  <c r="AE59" i="5"/>
  <c r="AG59" i="5"/>
  <c r="AE184" i="5"/>
  <c r="AG184" i="5"/>
  <c r="AF170" i="5"/>
  <c r="AF184" i="5"/>
  <c r="AF182" i="1"/>
  <c r="AE182" i="1"/>
  <c r="AF14" i="5"/>
  <c r="AG182" i="1"/>
  <c r="AE14" i="5"/>
  <c r="AG14" i="5"/>
  <c r="AG211" i="5"/>
  <c r="AG220" i="5"/>
  <c r="AG207" i="5"/>
  <c r="AH132" i="4"/>
  <c r="AM132" i="4"/>
  <c r="AM133" i="4"/>
  <c r="AN132" i="4"/>
  <c r="AI132" i="4"/>
  <c r="AG134" i="2"/>
  <c r="AF134" i="2"/>
  <c r="AH134" i="2"/>
  <c r="AG186" i="5"/>
  <c r="AF186" i="5"/>
  <c r="AE186" i="5"/>
  <c r="AG86" i="5"/>
  <c r="AG87" i="5" s="1"/>
  <c r="AF86" i="5"/>
  <c r="AF87" i="5" s="1"/>
  <c r="AE86" i="5"/>
  <c r="AE87" i="5" s="1"/>
  <c r="AG51" i="5"/>
  <c r="AG210" i="5" s="1"/>
  <c r="AF51" i="5"/>
  <c r="AF210" i="5" s="1"/>
  <c r="AE51" i="5"/>
  <c r="AE210" i="5" s="1"/>
  <c r="AG136" i="4"/>
  <c r="AF136" i="4"/>
  <c r="AE136" i="4"/>
  <c r="AG138" i="2"/>
  <c r="AF138" i="2"/>
  <c r="AE138" i="2"/>
  <c r="AG136" i="2"/>
  <c r="AF136" i="2"/>
  <c r="AE136" i="2"/>
  <c r="AG185" i="1"/>
  <c r="AF185" i="1"/>
  <c r="AE185" i="1"/>
  <c r="AG183" i="1"/>
  <c r="AF183" i="1"/>
  <c r="AE183" i="1"/>
  <c r="AG197" i="5"/>
  <c r="AG201" i="5" s="1"/>
  <c r="AF197" i="5"/>
  <c r="AF201" i="5" s="1"/>
  <c r="AE197" i="5"/>
  <c r="AE201" i="5" s="1"/>
  <c r="AG190" i="5"/>
  <c r="AF190" i="5"/>
  <c r="AF194" i="5" s="1"/>
  <c r="AE190" i="5"/>
  <c r="AE194" i="5" s="1"/>
  <c r="AG182" i="5"/>
  <c r="AF182" i="5"/>
  <c r="AE182" i="5"/>
  <c r="AG175" i="5"/>
  <c r="AG179" i="5" s="1"/>
  <c r="AF175" i="5"/>
  <c r="AF179" i="5" s="1"/>
  <c r="AE175" i="5"/>
  <c r="AE179" i="5" s="1"/>
  <c r="AG161" i="5"/>
  <c r="AG165" i="5" s="1"/>
  <c r="AF161" i="5"/>
  <c r="AF165" i="5" s="1"/>
  <c r="AE161" i="5"/>
  <c r="AE165" i="5" s="1"/>
  <c r="AG156" i="5"/>
  <c r="AG159" i="5" s="1"/>
  <c r="AF156" i="5"/>
  <c r="AF159" i="5" s="1"/>
  <c r="AE156" i="5"/>
  <c r="AE159" i="5" s="1"/>
  <c r="AG149" i="5"/>
  <c r="AG154" i="5" s="1"/>
  <c r="AF149" i="5"/>
  <c r="AF154" i="5" s="1"/>
  <c r="AE149" i="5"/>
  <c r="AE154" i="5" s="1"/>
  <c r="AG142" i="5"/>
  <c r="AG146" i="5" s="1"/>
  <c r="AF142" i="5"/>
  <c r="AF146" i="5" s="1"/>
  <c r="AE142" i="5"/>
  <c r="AE146" i="5" s="1"/>
  <c r="AG135" i="5"/>
  <c r="AG139" i="5" s="1"/>
  <c r="AF135" i="5"/>
  <c r="AF139" i="5" s="1"/>
  <c r="AE135" i="5"/>
  <c r="AE139" i="5" s="1"/>
  <c r="AG129" i="5"/>
  <c r="AG132" i="5" s="1"/>
  <c r="AF129" i="5"/>
  <c r="AF132" i="5" s="1"/>
  <c r="AE129" i="5"/>
  <c r="AE132" i="5" s="1"/>
  <c r="AG121" i="5"/>
  <c r="AF121" i="5"/>
  <c r="AF126" i="5" s="1"/>
  <c r="AE121" i="5"/>
  <c r="AE126" i="5" s="1"/>
  <c r="AG112" i="5"/>
  <c r="AG116" i="5" s="1"/>
  <c r="AF112" i="5"/>
  <c r="AF116" i="5" s="1"/>
  <c r="AE112" i="5"/>
  <c r="AE116" i="5" s="1"/>
  <c r="AG105" i="5"/>
  <c r="AF105" i="5"/>
  <c r="AF109" i="5" s="1"/>
  <c r="AE105" i="5"/>
  <c r="AE109" i="5" s="1"/>
  <c r="AG96" i="5"/>
  <c r="AG98" i="5" s="1"/>
  <c r="AF96" i="5"/>
  <c r="AF98" i="5" s="1"/>
  <c r="AE96" i="5"/>
  <c r="AE98" i="5" s="1"/>
  <c r="AG90" i="5"/>
  <c r="AG94" i="5" s="1"/>
  <c r="AF90" i="5"/>
  <c r="AF94" i="5" s="1"/>
  <c r="AE90" i="5"/>
  <c r="AE94" i="5" s="1"/>
  <c r="AG77" i="5"/>
  <c r="AG81" i="5" s="1"/>
  <c r="AF77" i="5"/>
  <c r="AF81" i="5" s="1"/>
  <c r="AE77" i="5"/>
  <c r="AE81" i="5" s="1"/>
  <c r="AG71" i="5"/>
  <c r="AG74" i="5" s="1"/>
  <c r="AF71" i="5"/>
  <c r="AF74" i="5" s="1"/>
  <c r="AE71" i="5"/>
  <c r="AE74" i="5" s="1"/>
  <c r="AG64" i="5"/>
  <c r="AG69" i="5" s="1"/>
  <c r="AF64" i="5"/>
  <c r="AF69" i="5" s="1"/>
  <c r="AE64" i="5"/>
  <c r="AE69" i="5" s="1"/>
  <c r="AG48" i="5"/>
  <c r="AF48" i="5"/>
  <c r="AE48" i="5"/>
  <c r="AG41" i="5"/>
  <c r="AG45" i="5" s="1"/>
  <c r="AF41" i="5"/>
  <c r="AF45" i="5" s="1"/>
  <c r="AE41" i="5"/>
  <c r="AE45" i="5" s="1"/>
  <c r="AG34" i="5"/>
  <c r="AG38" i="5" s="1"/>
  <c r="AF34" i="5"/>
  <c r="AF38" i="5" s="1"/>
  <c r="AE34" i="5"/>
  <c r="AE38" i="5" s="1"/>
  <c r="AG29" i="5"/>
  <c r="AG31" i="5" s="1"/>
  <c r="AF29" i="5"/>
  <c r="AF31" i="5" s="1"/>
  <c r="AE29" i="5"/>
  <c r="AE31" i="5" s="1"/>
  <c r="AG20" i="5"/>
  <c r="AG24" i="5" s="1"/>
  <c r="AF20" i="5"/>
  <c r="AF24" i="5" s="1"/>
  <c r="AE20" i="5"/>
  <c r="AE24" i="5" s="1"/>
  <c r="AE101" i="4"/>
  <c r="AE105" i="4" s="1"/>
  <c r="AE77" i="3"/>
  <c r="AE22" i="3"/>
  <c r="AE56" i="5" s="1"/>
  <c r="AE100" i="2"/>
  <c r="AE103" i="2" s="1"/>
  <c r="AE144" i="1"/>
  <c r="AE148" i="1" s="1"/>
  <c r="AE12" i="1"/>
  <c r="AF101" i="4"/>
  <c r="AF22" i="3"/>
  <c r="AF77" i="3"/>
  <c r="AF100" i="2"/>
  <c r="AF144" i="1"/>
  <c r="AF148" i="1" s="1"/>
  <c r="AF12" i="1"/>
  <c r="AF12" i="5" s="1"/>
  <c r="AF53" i="5" l="1"/>
  <c r="AG53" i="5"/>
  <c r="AE53" i="5"/>
  <c r="AE219" i="5"/>
  <c r="AE187" i="5"/>
  <c r="AG126" i="5"/>
  <c r="AG187" i="5"/>
  <c r="AG194" i="5"/>
  <c r="AF209" i="5"/>
  <c r="AE209" i="5"/>
  <c r="AE61" i="5"/>
  <c r="AG219" i="5"/>
  <c r="AG109" i="5"/>
  <c r="AG209" i="5"/>
  <c r="AE131" i="4"/>
  <c r="AE137" i="4" s="1"/>
  <c r="AF187" i="5"/>
  <c r="AF219" i="5"/>
  <c r="AE180" i="1"/>
  <c r="AE186" i="1" s="1"/>
  <c r="AF131" i="4"/>
  <c r="AF137" i="4" s="1"/>
  <c r="AF105" i="4"/>
  <c r="AE91" i="3"/>
  <c r="AE96" i="3" s="1"/>
  <c r="AE99" i="3"/>
  <c r="AE104" i="3" s="1"/>
  <c r="AE27" i="3"/>
  <c r="AF91" i="3"/>
  <c r="AF96" i="3" s="1"/>
  <c r="AF27" i="3"/>
  <c r="AF99" i="3"/>
  <c r="AF104" i="3" s="1"/>
  <c r="AF56" i="5"/>
  <c r="AF61" i="5" s="1"/>
  <c r="AE212" i="5"/>
  <c r="AG212" i="5"/>
  <c r="AF133" i="2"/>
  <c r="AF139" i="2" s="1"/>
  <c r="AF103" i="2"/>
  <c r="AE133" i="2"/>
  <c r="AE139" i="2" s="1"/>
  <c r="AE168" i="5"/>
  <c r="AE172" i="5" s="1"/>
  <c r="AF180" i="1"/>
  <c r="AF186" i="1" s="1"/>
  <c r="AF17" i="1"/>
  <c r="AF189" i="1"/>
  <c r="AE189" i="1"/>
  <c r="AE17" i="1"/>
  <c r="AE12" i="5"/>
  <c r="AE17" i="5" s="1"/>
  <c r="AF168" i="5"/>
  <c r="AF172" i="5" s="1"/>
  <c r="AF212" i="5"/>
  <c r="AF17" i="5"/>
  <c r="AG101" i="4"/>
  <c r="AG77" i="3"/>
  <c r="AG22" i="3"/>
  <c r="AG100" i="2"/>
  <c r="AG144" i="1"/>
  <c r="AG12" i="1"/>
  <c r="AF194" i="1" l="1"/>
  <c r="AE194" i="1"/>
  <c r="AE206" i="5"/>
  <c r="AE213" i="5" s="1"/>
  <c r="AF206" i="5"/>
  <c r="AF213" i="5" s="1"/>
  <c r="AF216" i="5"/>
  <c r="AG131" i="4"/>
  <c r="AG137" i="4" s="1"/>
  <c r="AG105" i="4"/>
  <c r="AG91" i="3"/>
  <c r="AG96" i="3" s="1"/>
  <c r="AG99" i="3"/>
  <c r="AG104" i="3" s="1"/>
  <c r="AG27" i="3"/>
  <c r="AG56" i="5"/>
  <c r="AG61" i="5" s="1"/>
  <c r="AG133" i="2"/>
  <c r="AG139" i="2" s="1"/>
  <c r="AG103" i="2"/>
  <c r="AE216" i="5"/>
  <c r="AG180" i="1"/>
  <c r="AG186" i="1" s="1"/>
  <c r="AG189" i="1"/>
  <c r="AG17" i="1"/>
  <c r="AG12" i="5"/>
  <c r="AG148" i="1"/>
  <c r="AG168" i="5"/>
  <c r="AG172" i="5" s="1"/>
  <c r="AQ192" i="1"/>
  <c r="AR192" i="1"/>
  <c r="AR191" i="1"/>
  <c r="AS192" i="1"/>
  <c r="AS191" i="1"/>
  <c r="AT192" i="1"/>
  <c r="AU192" i="1"/>
  <c r="AV191" i="1"/>
  <c r="AW191" i="1"/>
  <c r="AE222" i="5" l="1"/>
  <c r="AF222" i="5"/>
  <c r="AG194" i="1"/>
  <c r="AG216" i="5"/>
  <c r="AG206" i="5"/>
  <c r="AG213" i="5" s="1"/>
  <c r="AG17" i="5"/>
  <c r="AM73" i="1"/>
  <c r="AG222" i="5" l="1"/>
  <c r="AH13" i="4"/>
  <c r="AH14" i="4" s="1"/>
  <c r="AV121" i="5" l="1"/>
  <c r="AU121" i="5"/>
  <c r="AT121" i="5"/>
  <c r="AS121" i="5"/>
  <c r="AR121" i="5"/>
  <c r="AQ121" i="5"/>
  <c r="AW121" i="5"/>
  <c r="AW200" i="5"/>
  <c r="AV200" i="5"/>
  <c r="AU200" i="5"/>
  <c r="AT200" i="5"/>
  <c r="AS200" i="5"/>
  <c r="AR200" i="5"/>
  <c r="AQ200" i="5"/>
  <c r="AP200" i="5"/>
  <c r="AO200" i="5"/>
  <c r="AN200" i="5"/>
  <c r="AM200" i="5"/>
  <c r="AL200" i="5"/>
  <c r="AK200" i="5"/>
  <c r="AJ200" i="5"/>
  <c r="AI200" i="5"/>
  <c r="AH200" i="5"/>
  <c r="AW199" i="5"/>
  <c r="AV199" i="5"/>
  <c r="AU199" i="5"/>
  <c r="AT199" i="5"/>
  <c r="AS199" i="5"/>
  <c r="AR199" i="5"/>
  <c r="AQ199" i="5"/>
  <c r="AP199" i="5"/>
  <c r="AO199" i="5"/>
  <c r="AN199" i="5"/>
  <c r="AM199" i="5"/>
  <c r="AL199" i="5"/>
  <c r="AK199" i="5"/>
  <c r="AJ199" i="5"/>
  <c r="AI199" i="5"/>
  <c r="AH199" i="5"/>
  <c r="AS198" i="5"/>
  <c r="AR198" i="5"/>
  <c r="AQ198" i="5"/>
  <c r="AP198" i="5"/>
  <c r="AO198" i="5"/>
  <c r="AN198" i="5"/>
  <c r="AM198" i="5"/>
  <c r="AL198" i="5"/>
  <c r="AK198" i="5"/>
  <c r="AJ198" i="5"/>
  <c r="AW197" i="5"/>
  <c r="AV197" i="5"/>
  <c r="AU197" i="5"/>
  <c r="AT197" i="5"/>
  <c r="AS197" i="5"/>
  <c r="AR197" i="5"/>
  <c r="AQ197" i="5"/>
  <c r="AP197" i="5"/>
  <c r="AO197" i="5"/>
  <c r="AN197" i="5"/>
  <c r="AM197" i="5"/>
  <c r="AL197" i="5"/>
  <c r="AK197" i="5"/>
  <c r="AJ197" i="5"/>
  <c r="AI197" i="5"/>
  <c r="AH197" i="5"/>
  <c r="AW193" i="5"/>
  <c r="AV193" i="5"/>
  <c r="AU193" i="5"/>
  <c r="AT193" i="5"/>
  <c r="AS193" i="5"/>
  <c r="AR193" i="5"/>
  <c r="AQ193" i="5"/>
  <c r="AP193" i="5"/>
  <c r="AO193" i="5"/>
  <c r="AN193" i="5"/>
  <c r="AM193" i="5"/>
  <c r="AL193" i="5"/>
  <c r="AK193" i="5"/>
  <c r="AJ193" i="5"/>
  <c r="AI193" i="5"/>
  <c r="AH193" i="5"/>
  <c r="AW192" i="5"/>
  <c r="AV192" i="5"/>
  <c r="AU192" i="5"/>
  <c r="AT192" i="5"/>
  <c r="AS192" i="5"/>
  <c r="AR192" i="5"/>
  <c r="AQ192" i="5"/>
  <c r="AP192" i="5"/>
  <c r="AO192" i="5"/>
  <c r="AN192" i="5"/>
  <c r="AM192" i="5"/>
  <c r="AL192" i="5"/>
  <c r="AK192" i="5"/>
  <c r="AJ192" i="5"/>
  <c r="AW191" i="5"/>
  <c r="AV191" i="5"/>
  <c r="AU191" i="5"/>
  <c r="AT191" i="5"/>
  <c r="AS191" i="5"/>
  <c r="AR191" i="5"/>
  <c r="AQ191" i="5"/>
  <c r="AP191" i="5"/>
  <c r="AO191" i="5"/>
  <c r="AN191" i="5"/>
  <c r="AM191" i="5"/>
  <c r="AL191" i="5"/>
  <c r="AK191" i="5"/>
  <c r="AJ191" i="5"/>
  <c r="AI191" i="5"/>
  <c r="AH191" i="5"/>
  <c r="AV190" i="5"/>
  <c r="AU190" i="5"/>
  <c r="AT190" i="5"/>
  <c r="AS190" i="5"/>
  <c r="AR190" i="5"/>
  <c r="AQ190" i="5"/>
  <c r="AP190" i="5"/>
  <c r="AO190" i="5"/>
  <c r="AN190" i="5"/>
  <c r="AM190" i="5"/>
  <c r="AL190" i="5"/>
  <c r="AK190" i="5"/>
  <c r="AJ190" i="5"/>
  <c r="AI190" i="5"/>
  <c r="AH190" i="5"/>
  <c r="AW186" i="5"/>
  <c r="AV186" i="5"/>
  <c r="AU186" i="5"/>
  <c r="AT186" i="5"/>
  <c r="AS186" i="5"/>
  <c r="AR186" i="5"/>
  <c r="AQ186" i="5"/>
  <c r="AP186" i="5"/>
  <c r="AO186" i="5"/>
  <c r="AN186" i="5"/>
  <c r="AM186" i="5"/>
  <c r="AL186" i="5"/>
  <c r="AK186" i="5"/>
  <c r="AJ186" i="5"/>
  <c r="AI186" i="5"/>
  <c r="AW185" i="5"/>
  <c r="AV185" i="5"/>
  <c r="AU185" i="5"/>
  <c r="AT185" i="5"/>
  <c r="AS185" i="5"/>
  <c r="AR185" i="5"/>
  <c r="AQ185" i="5"/>
  <c r="AP185" i="5"/>
  <c r="AO185" i="5"/>
  <c r="AN185" i="5"/>
  <c r="AM185" i="5"/>
  <c r="AL185" i="5"/>
  <c r="AK185" i="5"/>
  <c r="AJ185" i="5"/>
  <c r="AI185" i="5"/>
  <c r="AH186" i="5"/>
  <c r="AH185" i="5"/>
  <c r="AW184" i="5"/>
  <c r="AV184" i="5"/>
  <c r="AU184" i="5"/>
  <c r="AT184" i="5"/>
  <c r="AS184" i="5"/>
  <c r="AR184" i="5"/>
  <c r="AQ184" i="5"/>
  <c r="AP184" i="5"/>
  <c r="AO184" i="5"/>
  <c r="AN184" i="5"/>
  <c r="AM184" i="5"/>
  <c r="AL184" i="5"/>
  <c r="AK184" i="5"/>
  <c r="AJ184" i="5"/>
  <c r="AW183" i="5"/>
  <c r="AV183" i="5"/>
  <c r="AU183" i="5"/>
  <c r="AT183" i="5"/>
  <c r="AS183" i="5"/>
  <c r="AR183" i="5"/>
  <c r="AQ183" i="5"/>
  <c r="AP183" i="5"/>
  <c r="AO183" i="5"/>
  <c r="AN183" i="5"/>
  <c r="AM183" i="5"/>
  <c r="AL183" i="5"/>
  <c r="AK183" i="5"/>
  <c r="AJ183" i="5"/>
  <c r="AI183" i="5"/>
  <c r="AH183" i="5"/>
  <c r="AW182" i="5"/>
  <c r="AV182" i="5"/>
  <c r="AU182" i="5"/>
  <c r="AT182" i="5"/>
  <c r="AS182" i="5"/>
  <c r="AR182" i="5"/>
  <c r="AQ182" i="5"/>
  <c r="AP182" i="5"/>
  <c r="AO182" i="5"/>
  <c r="AN182" i="5"/>
  <c r="AM182" i="5"/>
  <c r="AL182" i="5"/>
  <c r="AK182" i="5"/>
  <c r="AJ182" i="5"/>
  <c r="AI182" i="5"/>
  <c r="AH182" i="5"/>
  <c r="AH201" i="5" l="1"/>
  <c r="AL201" i="5"/>
  <c r="AP201" i="5"/>
  <c r="AT201" i="5"/>
  <c r="AK201" i="5"/>
  <c r="AO201" i="5"/>
  <c r="AS201" i="5"/>
  <c r="AW201" i="5"/>
  <c r="AJ201" i="5"/>
  <c r="AN201" i="5"/>
  <c r="AR201" i="5"/>
  <c r="AV201" i="5"/>
  <c r="AI201" i="5"/>
  <c r="AM201" i="5"/>
  <c r="AQ201" i="5"/>
  <c r="AU201" i="5"/>
  <c r="AJ194" i="5"/>
  <c r="AL194" i="5"/>
  <c r="AN194" i="5"/>
  <c r="AP194" i="5"/>
  <c r="AR194" i="5"/>
  <c r="AT194" i="5"/>
  <c r="AV194" i="5"/>
  <c r="AK187" i="5"/>
  <c r="AM187" i="5"/>
  <c r="AO187" i="5"/>
  <c r="AQ187" i="5"/>
  <c r="AS187" i="5"/>
  <c r="AU187" i="5"/>
  <c r="AW187" i="5"/>
  <c r="AK194" i="5"/>
  <c r="AM194" i="5"/>
  <c r="AO194" i="5"/>
  <c r="AQ194" i="5"/>
  <c r="AS194" i="5"/>
  <c r="AU194" i="5"/>
  <c r="AJ187" i="5"/>
  <c r="AL187" i="5"/>
  <c r="AN187" i="5"/>
  <c r="AP187" i="5"/>
  <c r="AR187" i="5"/>
  <c r="AT187" i="5"/>
  <c r="AV187" i="5"/>
  <c r="AW178" i="5"/>
  <c r="AV178" i="5"/>
  <c r="AU178" i="5"/>
  <c r="AT178" i="5"/>
  <c r="AS178" i="5"/>
  <c r="AR178" i="5"/>
  <c r="AQ178" i="5"/>
  <c r="AP178" i="5"/>
  <c r="AO178" i="5"/>
  <c r="AN178" i="5"/>
  <c r="AM178" i="5"/>
  <c r="AL178" i="5"/>
  <c r="AK178" i="5"/>
  <c r="AJ178" i="5"/>
  <c r="AI178" i="5"/>
  <c r="AH178" i="5"/>
  <c r="AV177" i="5"/>
  <c r="AU177" i="5"/>
  <c r="AT177" i="5"/>
  <c r="AS177" i="5"/>
  <c r="AR177" i="5"/>
  <c r="AQ177" i="5"/>
  <c r="AP177" i="5"/>
  <c r="AO177" i="5"/>
  <c r="AN177" i="5"/>
  <c r="AM177" i="5"/>
  <c r="AL177" i="5"/>
  <c r="AK177" i="5"/>
  <c r="AJ177" i="5"/>
  <c r="AI177" i="5"/>
  <c r="AH177" i="5"/>
  <c r="AT176" i="5"/>
  <c r="AS176" i="5"/>
  <c r="AR176" i="5"/>
  <c r="AQ176" i="5"/>
  <c r="AP176" i="5"/>
  <c r="AO176" i="5"/>
  <c r="AN176" i="5"/>
  <c r="AM176" i="5"/>
  <c r="AW175" i="5"/>
  <c r="AV175" i="5"/>
  <c r="AU175" i="5"/>
  <c r="AT175" i="5"/>
  <c r="AS175" i="5"/>
  <c r="AR175" i="5"/>
  <c r="AQ175" i="5"/>
  <c r="AP175" i="5"/>
  <c r="AO175" i="5"/>
  <c r="AN175" i="5"/>
  <c r="AM175" i="5"/>
  <c r="AL175" i="5"/>
  <c r="AK175" i="5"/>
  <c r="AJ175" i="5"/>
  <c r="AI175" i="5"/>
  <c r="AH175" i="5"/>
  <c r="AW171" i="5"/>
  <c r="AV171" i="5"/>
  <c r="AU171" i="5"/>
  <c r="AT171" i="5"/>
  <c r="AS171" i="5"/>
  <c r="AR171" i="5"/>
  <c r="AQ171" i="5"/>
  <c r="AP171" i="5"/>
  <c r="AO171" i="5"/>
  <c r="AN171" i="5"/>
  <c r="AM171" i="5"/>
  <c r="AW170" i="5"/>
  <c r="AV170" i="5"/>
  <c r="AU170" i="5"/>
  <c r="AT170" i="5"/>
  <c r="AS170" i="5"/>
  <c r="AR170" i="5"/>
  <c r="AQ170" i="5"/>
  <c r="AP170" i="5"/>
  <c r="AO170" i="5"/>
  <c r="AN170" i="5"/>
  <c r="AM170" i="5"/>
  <c r="AW169" i="5"/>
  <c r="AV169" i="5"/>
  <c r="AU169" i="5"/>
  <c r="AT169" i="5"/>
  <c r="AS169" i="5"/>
  <c r="AR169" i="5"/>
  <c r="AQ169" i="5"/>
  <c r="AP169" i="5"/>
  <c r="AO169" i="5"/>
  <c r="AN169" i="5"/>
  <c r="AM169" i="5"/>
  <c r="AW168" i="5"/>
  <c r="AV168" i="5"/>
  <c r="AU168" i="5"/>
  <c r="AT168" i="5"/>
  <c r="AS168" i="5"/>
  <c r="AR168" i="5"/>
  <c r="AQ168" i="5"/>
  <c r="AP168" i="5"/>
  <c r="AO168" i="5"/>
  <c r="AN168" i="5"/>
  <c r="AM168" i="5"/>
  <c r="AW164" i="5"/>
  <c r="AV164" i="5"/>
  <c r="AU164" i="5"/>
  <c r="AT164" i="5"/>
  <c r="AS164" i="5"/>
  <c r="AR164" i="5"/>
  <c r="AQ164" i="5"/>
  <c r="AP164" i="5"/>
  <c r="AO164" i="5"/>
  <c r="AN164" i="5"/>
  <c r="AM164" i="5"/>
  <c r="AL164" i="5"/>
  <c r="AK164" i="5"/>
  <c r="AJ164" i="5"/>
  <c r="AW163" i="5"/>
  <c r="AV163" i="5"/>
  <c r="AU163" i="5"/>
  <c r="AT163" i="5"/>
  <c r="AS163" i="5"/>
  <c r="AR163" i="5"/>
  <c r="AQ163" i="5"/>
  <c r="AP163" i="5"/>
  <c r="AO163" i="5"/>
  <c r="AN163" i="5"/>
  <c r="AM163" i="5"/>
  <c r="AL163" i="5"/>
  <c r="AK163" i="5"/>
  <c r="AJ163" i="5"/>
  <c r="AV162" i="5"/>
  <c r="AU162" i="5"/>
  <c r="AT162" i="5"/>
  <c r="AS162" i="5"/>
  <c r="AR162" i="5"/>
  <c r="AQ162" i="5"/>
  <c r="AP162" i="5"/>
  <c r="AO162" i="5"/>
  <c r="AN162" i="5"/>
  <c r="AM162" i="5"/>
  <c r="AL162" i="5"/>
  <c r="AK162" i="5"/>
  <c r="AJ162" i="5"/>
  <c r="AI162" i="5"/>
  <c r="AH162" i="5"/>
  <c r="AW161" i="5"/>
  <c r="AV161" i="5"/>
  <c r="AU161" i="5"/>
  <c r="AT161" i="5"/>
  <c r="AS161" i="5"/>
  <c r="AR161" i="5"/>
  <c r="AQ161" i="5"/>
  <c r="AP161" i="5"/>
  <c r="AO161" i="5"/>
  <c r="AN161" i="5"/>
  <c r="AM161" i="5"/>
  <c r="AL161" i="5"/>
  <c r="AK161" i="5"/>
  <c r="AJ161" i="5"/>
  <c r="AI161" i="5"/>
  <c r="AH161" i="5"/>
  <c r="AW158" i="5"/>
  <c r="AV158" i="5"/>
  <c r="AU158" i="5"/>
  <c r="AT158" i="5"/>
  <c r="AS158" i="5"/>
  <c r="AR158" i="5"/>
  <c r="AQ158" i="5"/>
  <c r="AP158" i="5"/>
  <c r="AO158" i="5"/>
  <c r="AN158" i="5"/>
  <c r="AM158" i="5"/>
  <c r="AL158" i="5"/>
  <c r="AK158" i="5"/>
  <c r="AJ158" i="5"/>
  <c r="AI158" i="5"/>
  <c r="AW156" i="5"/>
  <c r="AV156" i="5"/>
  <c r="AU156" i="5"/>
  <c r="AT156" i="5"/>
  <c r="AS156" i="5"/>
  <c r="AR156" i="5"/>
  <c r="AQ156" i="5"/>
  <c r="AP156" i="5"/>
  <c r="AO156" i="5"/>
  <c r="AN156" i="5"/>
  <c r="AM156" i="5"/>
  <c r="AL156" i="5"/>
  <c r="AK156" i="5"/>
  <c r="AJ156" i="5"/>
  <c r="AI156" i="5"/>
  <c r="AH156" i="5"/>
  <c r="AH158" i="5"/>
  <c r="AW153" i="5"/>
  <c r="AV153" i="5"/>
  <c r="AU153" i="5"/>
  <c r="AT153" i="5"/>
  <c r="AS153" i="5"/>
  <c r="AR153" i="5"/>
  <c r="AQ153" i="5"/>
  <c r="AP153" i="5"/>
  <c r="AO153" i="5"/>
  <c r="AN153" i="5"/>
  <c r="AM153" i="5"/>
  <c r="AL153" i="5"/>
  <c r="AK153" i="5"/>
  <c r="AJ153" i="5"/>
  <c r="AI153" i="5"/>
  <c r="AH153" i="5"/>
  <c r="AW152" i="5"/>
  <c r="AV152" i="5"/>
  <c r="AU152" i="5"/>
  <c r="AT152" i="5"/>
  <c r="AS152" i="5"/>
  <c r="AR152" i="5"/>
  <c r="AQ152" i="5"/>
  <c r="AP152" i="5"/>
  <c r="AO152" i="5"/>
  <c r="AW151" i="5"/>
  <c r="AV151" i="5"/>
  <c r="AU151" i="5"/>
  <c r="AT151" i="5"/>
  <c r="AS151" i="5"/>
  <c r="AR151" i="5"/>
  <c r="AQ151" i="5"/>
  <c r="AP151" i="5"/>
  <c r="AO151" i="5"/>
  <c r="AN151" i="5"/>
  <c r="AM151" i="5"/>
  <c r="AL151" i="5"/>
  <c r="AK151" i="5"/>
  <c r="AJ151" i="5"/>
  <c r="AI151" i="5"/>
  <c r="AH151" i="5"/>
  <c r="AU150" i="5"/>
  <c r="AT150" i="5"/>
  <c r="AS150" i="5"/>
  <c r="AR150" i="5"/>
  <c r="AQ150" i="5"/>
  <c r="AP150" i="5"/>
  <c r="AO150" i="5"/>
  <c r="AN150" i="5"/>
  <c r="AM150" i="5"/>
  <c r="AL150" i="5"/>
  <c r="AK150" i="5"/>
  <c r="AJ150" i="5"/>
  <c r="AI150" i="5"/>
  <c r="AH150" i="5"/>
  <c r="AV149" i="5"/>
  <c r="AU149" i="5"/>
  <c r="AT149" i="5"/>
  <c r="AS149" i="5"/>
  <c r="AR149" i="5"/>
  <c r="AQ149" i="5"/>
  <c r="AP149" i="5"/>
  <c r="AO149" i="5"/>
  <c r="AN149" i="5"/>
  <c r="AM149" i="5"/>
  <c r="AL149" i="5"/>
  <c r="AK149" i="5"/>
  <c r="AJ149" i="5"/>
  <c r="AI149" i="5"/>
  <c r="AH149" i="5"/>
  <c r="AW145" i="5"/>
  <c r="AV145" i="5"/>
  <c r="AU145" i="5"/>
  <c r="AT145" i="5"/>
  <c r="AS145" i="5"/>
  <c r="AR145" i="5"/>
  <c r="AQ145" i="5"/>
  <c r="AP145" i="5"/>
  <c r="AO145" i="5"/>
  <c r="AN145" i="5"/>
  <c r="AM145" i="5"/>
  <c r="AL145" i="5"/>
  <c r="AK145" i="5"/>
  <c r="AJ145" i="5"/>
  <c r="AI145" i="5"/>
  <c r="AW144" i="5"/>
  <c r="AV144" i="5"/>
  <c r="AU144" i="5"/>
  <c r="AT144" i="5"/>
  <c r="AS144" i="5"/>
  <c r="AR144" i="5"/>
  <c r="AQ144" i="5"/>
  <c r="AP144" i="5"/>
  <c r="AO144" i="5"/>
  <c r="AN144" i="5"/>
  <c r="AM144" i="5"/>
  <c r="AL144" i="5"/>
  <c r="AK144" i="5"/>
  <c r="AJ144" i="5"/>
  <c r="AI144" i="5"/>
  <c r="AH145" i="5"/>
  <c r="AH144" i="5"/>
  <c r="AW142" i="5"/>
  <c r="AV142" i="5"/>
  <c r="AU142" i="5"/>
  <c r="AT142" i="5"/>
  <c r="AS142" i="5"/>
  <c r="AR142" i="5"/>
  <c r="AQ142" i="5"/>
  <c r="AP142" i="5"/>
  <c r="AO142" i="5"/>
  <c r="AN142" i="5"/>
  <c r="AM142" i="5"/>
  <c r="AL142" i="5"/>
  <c r="AK142" i="5"/>
  <c r="AJ142" i="5"/>
  <c r="AI142" i="5"/>
  <c r="AH142" i="5"/>
  <c r="AW138" i="5"/>
  <c r="AV138" i="5"/>
  <c r="AU138" i="5"/>
  <c r="AT138" i="5"/>
  <c r="AS138" i="5"/>
  <c r="AR138" i="5"/>
  <c r="AQ138" i="5"/>
  <c r="AP138" i="5"/>
  <c r="AO138" i="5"/>
  <c r="AN138" i="5"/>
  <c r="AM138" i="5"/>
  <c r="AL138" i="5"/>
  <c r="AK138" i="5"/>
  <c r="AJ138" i="5"/>
  <c r="AI138" i="5"/>
  <c r="AW137" i="5"/>
  <c r="AV137" i="5"/>
  <c r="AU137" i="5"/>
  <c r="AT137" i="5"/>
  <c r="AS137" i="5"/>
  <c r="AR137" i="5"/>
  <c r="AQ137" i="5"/>
  <c r="AP137" i="5"/>
  <c r="AO137" i="5"/>
  <c r="AN137" i="5"/>
  <c r="AM137" i="5"/>
  <c r="AL137" i="5"/>
  <c r="AK137" i="5"/>
  <c r="AJ137" i="5"/>
  <c r="AI137" i="5"/>
  <c r="AH138" i="5"/>
  <c r="AH137" i="5"/>
  <c r="AW135" i="5"/>
  <c r="AV135" i="5"/>
  <c r="AU135" i="5"/>
  <c r="AT135" i="5"/>
  <c r="AS135" i="5"/>
  <c r="AR135" i="5"/>
  <c r="AQ135" i="5"/>
  <c r="AP135" i="5"/>
  <c r="AO135" i="5"/>
  <c r="AN135" i="5"/>
  <c r="AM135" i="5"/>
  <c r="AL135" i="5"/>
  <c r="AK135" i="5"/>
  <c r="AJ135" i="5"/>
  <c r="AI135" i="5"/>
  <c r="AH135" i="5"/>
  <c r="AH115" i="1"/>
  <c r="AQ131" i="5"/>
  <c r="AP131" i="5"/>
  <c r="AO131" i="5"/>
  <c r="AN131" i="5"/>
  <c r="AM131" i="5"/>
  <c r="AL131" i="5"/>
  <c r="AK131" i="5"/>
  <c r="AJ131" i="5"/>
  <c r="AI131" i="5"/>
  <c r="AW130" i="5"/>
  <c r="AV130" i="5"/>
  <c r="AU130" i="5"/>
  <c r="AT130" i="5"/>
  <c r="AS130" i="5"/>
  <c r="AR130" i="5"/>
  <c r="AQ130" i="5"/>
  <c r="AP130" i="5"/>
  <c r="AO130" i="5"/>
  <c r="AN130" i="5"/>
  <c r="AM130" i="5"/>
  <c r="AL130" i="5"/>
  <c r="AK130" i="5"/>
  <c r="AJ130" i="5"/>
  <c r="AI130" i="5"/>
  <c r="AH131" i="5"/>
  <c r="AH130" i="5"/>
  <c r="AW129" i="5"/>
  <c r="AV129" i="5"/>
  <c r="AU129" i="5"/>
  <c r="AT129" i="5"/>
  <c r="AS129" i="5"/>
  <c r="AR129" i="5"/>
  <c r="AQ129" i="5"/>
  <c r="AP129" i="5"/>
  <c r="AO129" i="5"/>
  <c r="AN129" i="5"/>
  <c r="AM129" i="5"/>
  <c r="AL129" i="5"/>
  <c r="AK129" i="5"/>
  <c r="AJ129" i="5"/>
  <c r="AI129" i="5"/>
  <c r="AH129" i="5"/>
  <c r="AW125" i="5"/>
  <c r="AV125" i="5"/>
  <c r="AU125" i="5"/>
  <c r="AT125" i="5"/>
  <c r="AS125" i="5"/>
  <c r="AR125" i="5"/>
  <c r="AQ125" i="5"/>
  <c r="AP125" i="5"/>
  <c r="AO125" i="5"/>
  <c r="AN125" i="5"/>
  <c r="AM125" i="5"/>
  <c r="AL125" i="5"/>
  <c r="AK125" i="5"/>
  <c r="AJ125" i="5"/>
  <c r="AI125" i="5"/>
  <c r="AH125" i="5"/>
  <c r="AW123" i="5"/>
  <c r="AV123" i="5"/>
  <c r="AU123" i="5"/>
  <c r="AT123" i="5"/>
  <c r="AS123" i="5"/>
  <c r="AR123" i="5"/>
  <c r="AQ123" i="5"/>
  <c r="AP123" i="5"/>
  <c r="AO123" i="5"/>
  <c r="AN123" i="5"/>
  <c r="AM123" i="5"/>
  <c r="AL123" i="5"/>
  <c r="AK123" i="5"/>
  <c r="AJ123" i="5"/>
  <c r="AW122" i="5"/>
  <c r="AV122" i="5"/>
  <c r="AU122" i="5"/>
  <c r="AT122" i="5"/>
  <c r="AS122" i="5"/>
  <c r="AR122" i="5"/>
  <c r="AQ122" i="5"/>
  <c r="AP122" i="5"/>
  <c r="AO122" i="5"/>
  <c r="AN122" i="5"/>
  <c r="AM122" i="5"/>
  <c r="AL122" i="5"/>
  <c r="AK122" i="5"/>
  <c r="AJ122" i="5"/>
  <c r="AI122" i="5"/>
  <c r="AH122" i="5"/>
  <c r="AH68" i="4"/>
  <c r="AH123" i="5" s="1"/>
  <c r="AI20" i="5"/>
  <c r="AI20" i="4"/>
  <c r="AJ121" i="5"/>
  <c r="AI121" i="5"/>
  <c r="AH121" i="5"/>
  <c r="AW126" i="5" l="1"/>
  <c r="AR126" i="5"/>
  <c r="AV126" i="5"/>
  <c r="AK165" i="5"/>
  <c r="AO165" i="5"/>
  <c r="AS165" i="5"/>
  <c r="AW165" i="5"/>
  <c r="AL165" i="5"/>
  <c r="AP165" i="5"/>
  <c r="AT165" i="5"/>
  <c r="AM165" i="5"/>
  <c r="AQ165" i="5"/>
  <c r="AU165" i="5"/>
  <c r="AJ165" i="5"/>
  <c r="AN165" i="5"/>
  <c r="AR165" i="5"/>
  <c r="AV165" i="5"/>
  <c r="AT126" i="5"/>
  <c r="AR132" i="5"/>
  <c r="AI159" i="5"/>
  <c r="AK159" i="5"/>
  <c r="AM159" i="5"/>
  <c r="AO159" i="5"/>
  <c r="AQ159" i="5"/>
  <c r="AS159" i="5"/>
  <c r="AU159" i="5"/>
  <c r="AW159" i="5"/>
  <c r="AJ159" i="5"/>
  <c r="AL159" i="5"/>
  <c r="AN159" i="5"/>
  <c r="AP159" i="5"/>
  <c r="AR159" i="5"/>
  <c r="AT159" i="5"/>
  <c r="AV159" i="5"/>
  <c r="AH159" i="5"/>
  <c r="AI139" i="5"/>
  <c r="AK139" i="5"/>
  <c r="AM139" i="5"/>
  <c r="AO139" i="5"/>
  <c r="AQ139" i="5"/>
  <c r="AS139" i="5"/>
  <c r="AU139" i="5"/>
  <c r="AI154" i="5"/>
  <c r="AK154" i="5"/>
  <c r="AM154" i="5"/>
  <c r="AO154" i="5"/>
  <c r="AQ154" i="5"/>
  <c r="AS154" i="5"/>
  <c r="AU154" i="5"/>
  <c r="AN172" i="5"/>
  <c r="AP172" i="5"/>
  <c r="AR172" i="5"/>
  <c r="AT172" i="5"/>
  <c r="AV172" i="5"/>
  <c r="AI179" i="5"/>
  <c r="AK179" i="5"/>
  <c r="AM179" i="5"/>
  <c r="AO179" i="5"/>
  <c r="AQ179" i="5"/>
  <c r="AS179" i="5"/>
  <c r="AU179" i="5"/>
  <c r="AH126" i="5"/>
  <c r="AJ126" i="5"/>
  <c r="AI132" i="5"/>
  <c r="AK132" i="5"/>
  <c r="AM132" i="5"/>
  <c r="AO132" i="5"/>
  <c r="AQ132" i="5"/>
  <c r="AS132" i="5"/>
  <c r="AU132" i="5"/>
  <c r="AW132" i="5"/>
  <c r="AH132" i="5"/>
  <c r="AJ132" i="5"/>
  <c r="AL132" i="5"/>
  <c r="AN132" i="5"/>
  <c r="AH139" i="5"/>
  <c r="AJ139" i="5"/>
  <c r="AL139" i="5"/>
  <c r="AN139" i="5"/>
  <c r="AP139" i="5"/>
  <c r="AR139" i="5"/>
  <c r="AT139" i="5"/>
  <c r="AV139" i="5"/>
  <c r="AH146" i="5"/>
  <c r="AJ146" i="5"/>
  <c r="AL146" i="5"/>
  <c r="AN146" i="5"/>
  <c r="AP146" i="5"/>
  <c r="AR146" i="5"/>
  <c r="AT146" i="5"/>
  <c r="AV146" i="5"/>
  <c r="AH154" i="5"/>
  <c r="AJ154" i="5"/>
  <c r="AL154" i="5"/>
  <c r="AN154" i="5"/>
  <c r="AP154" i="5"/>
  <c r="AR154" i="5"/>
  <c r="AT154" i="5"/>
  <c r="AV154" i="5"/>
  <c r="AM172" i="5"/>
  <c r="AO172" i="5"/>
  <c r="AQ172" i="5"/>
  <c r="AS172" i="5"/>
  <c r="AU172" i="5"/>
  <c r="AW172" i="5"/>
  <c r="AH179" i="5"/>
  <c r="AJ179" i="5"/>
  <c r="AL179" i="5"/>
  <c r="AN179" i="5"/>
  <c r="AP179" i="5"/>
  <c r="AR179" i="5"/>
  <c r="AT179" i="5"/>
  <c r="AV179" i="5"/>
  <c r="AP132" i="5"/>
  <c r="AI146" i="5"/>
  <c r="AK146" i="5"/>
  <c r="AM146" i="5"/>
  <c r="AO146" i="5"/>
  <c r="AQ146" i="5"/>
  <c r="AS146" i="5"/>
  <c r="AU146" i="5"/>
  <c r="AW146" i="5"/>
  <c r="AT132" i="5"/>
  <c r="AV132" i="5"/>
  <c r="AW139" i="5"/>
  <c r="AQ126" i="5"/>
  <c r="AS126" i="5"/>
  <c r="AU126" i="5"/>
  <c r="AM115" i="5"/>
  <c r="AL115" i="5"/>
  <c r="AK115" i="5"/>
  <c r="AW115" i="5"/>
  <c r="AV115" i="5"/>
  <c r="AU115" i="5"/>
  <c r="AT115" i="5"/>
  <c r="AS115" i="5"/>
  <c r="AR115" i="5"/>
  <c r="AQ115" i="5"/>
  <c r="AP115" i="5"/>
  <c r="AO115" i="5"/>
  <c r="AN115" i="5"/>
  <c r="AW114" i="5"/>
  <c r="AV114" i="5"/>
  <c r="AU114" i="5"/>
  <c r="AT114" i="5"/>
  <c r="AS114" i="5"/>
  <c r="AR114" i="5"/>
  <c r="AQ114" i="5"/>
  <c r="AP114" i="5"/>
  <c r="AO114" i="5"/>
  <c r="AN114" i="5"/>
  <c r="AM114" i="5"/>
  <c r="AL114" i="5"/>
  <c r="AK114" i="5"/>
  <c r="AJ114" i="5"/>
  <c r="AI114" i="5"/>
  <c r="AH114" i="5"/>
  <c r="AW113" i="5"/>
  <c r="AV113" i="5"/>
  <c r="AU113" i="5"/>
  <c r="AT113" i="5"/>
  <c r="AS113" i="5"/>
  <c r="AR113" i="5"/>
  <c r="AQ113" i="5"/>
  <c r="AW112" i="5"/>
  <c r="AV112" i="5"/>
  <c r="AU112" i="5"/>
  <c r="AT112" i="5"/>
  <c r="AS112" i="5"/>
  <c r="AR112" i="5"/>
  <c r="AQ112" i="5"/>
  <c r="AP112" i="5"/>
  <c r="AO112" i="5"/>
  <c r="AN112" i="5"/>
  <c r="AM112" i="5"/>
  <c r="AL112" i="5"/>
  <c r="AK112" i="5"/>
  <c r="AJ112" i="5"/>
  <c r="AI112" i="5"/>
  <c r="AH112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I108" i="5"/>
  <c r="AH108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J217" i="5" s="1"/>
  <c r="AI106" i="5"/>
  <c r="AI217" i="5" s="1"/>
  <c r="AH106" i="5"/>
  <c r="AH217" i="5" s="1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I105" i="5"/>
  <c r="AH105" i="5"/>
  <c r="AW104" i="5"/>
  <c r="AN97" i="5"/>
  <c r="AM97" i="5"/>
  <c r="AL97" i="5"/>
  <c r="AK97" i="5"/>
  <c r="AJ97" i="5"/>
  <c r="AW96" i="5"/>
  <c r="AW98" i="5" s="1"/>
  <c r="AV96" i="5"/>
  <c r="AV98" i="5" s="1"/>
  <c r="AU96" i="5"/>
  <c r="AU98" i="5" s="1"/>
  <c r="AT96" i="5"/>
  <c r="AT98" i="5" s="1"/>
  <c r="AS96" i="5"/>
  <c r="AS98" i="5" s="1"/>
  <c r="AR96" i="5"/>
  <c r="AR98" i="5" s="1"/>
  <c r="AQ96" i="5"/>
  <c r="AQ98" i="5" s="1"/>
  <c r="AP96" i="5"/>
  <c r="AP98" i="5" s="1"/>
  <c r="AO96" i="5"/>
  <c r="AO98" i="5" s="1"/>
  <c r="AN96" i="5"/>
  <c r="AM96" i="5"/>
  <c r="AL96" i="5"/>
  <c r="AK96" i="5"/>
  <c r="AJ96" i="5"/>
  <c r="AI96" i="5"/>
  <c r="AI98" i="5" s="1"/>
  <c r="AH96" i="5"/>
  <c r="AH98" i="5" s="1"/>
  <c r="AN101" i="5"/>
  <c r="AN102" i="5" s="1"/>
  <c r="AM101" i="5"/>
  <c r="AM102" i="5" s="1"/>
  <c r="AL101" i="5"/>
  <c r="AL102" i="5" s="1"/>
  <c r="AK101" i="5"/>
  <c r="AK102" i="5" s="1"/>
  <c r="AJ101" i="5"/>
  <c r="AJ102" i="5" s="1"/>
  <c r="AI101" i="5"/>
  <c r="AI102" i="5" s="1"/>
  <c r="AH101" i="5"/>
  <c r="AH102" i="5" s="1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I92" i="5"/>
  <c r="AM92" i="5"/>
  <c r="AL92" i="5"/>
  <c r="AK92" i="5"/>
  <c r="AJ92" i="5"/>
  <c r="AH92" i="5"/>
  <c r="AV91" i="5"/>
  <c r="AU91" i="5"/>
  <c r="AT91" i="5"/>
  <c r="AS91" i="5"/>
  <c r="AR91" i="5"/>
  <c r="AQ91" i="5"/>
  <c r="AP91" i="5"/>
  <c r="AO91" i="5"/>
  <c r="AN91" i="5"/>
  <c r="AM91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W86" i="5"/>
  <c r="AW212" i="5" s="1"/>
  <c r="AV86" i="5"/>
  <c r="AV212" i="5" s="1"/>
  <c r="AU86" i="5"/>
  <c r="AU212" i="5" s="1"/>
  <c r="AT86" i="5"/>
  <c r="AT212" i="5" s="1"/>
  <c r="AS86" i="5"/>
  <c r="AS212" i="5" s="1"/>
  <c r="AR86" i="5"/>
  <c r="AR212" i="5" s="1"/>
  <c r="AQ86" i="5"/>
  <c r="AQ212" i="5" s="1"/>
  <c r="AP86" i="5"/>
  <c r="AP212" i="5" s="1"/>
  <c r="AO86" i="5"/>
  <c r="AO212" i="5" s="1"/>
  <c r="AN86" i="5"/>
  <c r="AN212" i="5" s="1"/>
  <c r="AM86" i="5"/>
  <c r="AM212" i="5" s="1"/>
  <c r="AL86" i="5"/>
  <c r="AL212" i="5" s="1"/>
  <c r="AK86" i="5"/>
  <c r="AK212" i="5" s="1"/>
  <c r="AJ86" i="5"/>
  <c r="AJ212" i="5" s="1"/>
  <c r="AI86" i="5"/>
  <c r="AI212" i="5" s="1"/>
  <c r="AH86" i="5"/>
  <c r="AH212" i="5" s="1"/>
  <c r="AW85" i="5"/>
  <c r="AV85" i="5"/>
  <c r="AU85" i="5"/>
  <c r="AT85" i="5"/>
  <c r="AS85" i="5"/>
  <c r="AR85" i="5"/>
  <c r="AQ85" i="5"/>
  <c r="AP85" i="5"/>
  <c r="AO85" i="5"/>
  <c r="AN85" i="5"/>
  <c r="AL85" i="5"/>
  <c r="AK85" i="5"/>
  <c r="AJ85" i="5"/>
  <c r="AI85" i="5"/>
  <c r="AH85" i="5"/>
  <c r="AW84" i="5"/>
  <c r="AV84" i="5"/>
  <c r="AU84" i="5"/>
  <c r="AT84" i="5"/>
  <c r="AS84" i="5"/>
  <c r="AR84" i="5"/>
  <c r="AQ84" i="5"/>
  <c r="AP84" i="5"/>
  <c r="AO84" i="5"/>
  <c r="AN84" i="5"/>
  <c r="AM84" i="5"/>
  <c r="AL84" i="5"/>
  <c r="AW83" i="5"/>
  <c r="AV83" i="5"/>
  <c r="AU83" i="5"/>
  <c r="AT83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W79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I79" i="5"/>
  <c r="AW78" i="5"/>
  <c r="AV78" i="5"/>
  <c r="AU78" i="5"/>
  <c r="AT78" i="5"/>
  <c r="AS78" i="5"/>
  <c r="AR78" i="5"/>
  <c r="AQ78" i="5"/>
  <c r="AP78" i="5"/>
  <c r="AO78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I71" i="5"/>
  <c r="AH71" i="5"/>
  <c r="AW68" i="5"/>
  <c r="AV68" i="5"/>
  <c r="AU68" i="5"/>
  <c r="AT68" i="5"/>
  <c r="AS68" i="5"/>
  <c r="AR68" i="5"/>
  <c r="AQ68" i="5"/>
  <c r="AP68" i="5"/>
  <c r="AO68" i="5"/>
  <c r="AN68" i="5"/>
  <c r="AM68" i="5"/>
  <c r="AL68" i="5"/>
  <c r="AK68" i="5"/>
  <c r="AJ68" i="5"/>
  <c r="AI68" i="5"/>
  <c r="AH68" i="5"/>
  <c r="AW67" i="5"/>
  <c r="AV67" i="5"/>
  <c r="AU67" i="5"/>
  <c r="AT67" i="5"/>
  <c r="AS67" i="5"/>
  <c r="AR67" i="5"/>
  <c r="AQ67" i="5"/>
  <c r="AP67" i="5"/>
  <c r="AO67" i="5"/>
  <c r="AN67" i="5"/>
  <c r="AM67" i="5"/>
  <c r="AL67" i="5"/>
  <c r="AK67" i="5"/>
  <c r="AJ67" i="5"/>
  <c r="AI67" i="5"/>
  <c r="AH67" i="5"/>
  <c r="AW65" i="5"/>
  <c r="AV65" i="5"/>
  <c r="AU65" i="5"/>
  <c r="AT65" i="5"/>
  <c r="AS65" i="5"/>
  <c r="AR65" i="5"/>
  <c r="AQ65" i="5"/>
  <c r="AP65" i="5"/>
  <c r="AO65" i="5"/>
  <c r="AN65" i="5"/>
  <c r="AM65" i="5"/>
  <c r="AL65" i="5"/>
  <c r="AK65" i="5"/>
  <c r="AW64" i="5"/>
  <c r="AV64" i="5"/>
  <c r="AU64" i="5"/>
  <c r="AT64" i="5"/>
  <c r="AS64" i="5"/>
  <c r="AR64" i="5"/>
  <c r="AQ64" i="5"/>
  <c r="AP64" i="5"/>
  <c r="AO64" i="5"/>
  <c r="AN64" i="5"/>
  <c r="AM64" i="5"/>
  <c r="AL64" i="5"/>
  <c r="AK64" i="5"/>
  <c r="AJ64" i="5"/>
  <c r="AI64" i="5"/>
  <c r="AH64" i="5"/>
  <c r="AW60" i="5"/>
  <c r="AV60" i="5"/>
  <c r="AU60" i="5"/>
  <c r="AT60" i="5"/>
  <c r="AM60" i="5"/>
  <c r="AW59" i="5"/>
  <c r="AV59" i="5"/>
  <c r="AU59" i="5"/>
  <c r="AT59" i="5"/>
  <c r="AM59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W56" i="5"/>
  <c r="AV56" i="5"/>
  <c r="AU56" i="5"/>
  <c r="AT56" i="5"/>
  <c r="AM56" i="5"/>
  <c r="AW55" i="5"/>
  <c r="AV55" i="5"/>
  <c r="AU55" i="5"/>
  <c r="AT55" i="5"/>
  <c r="AS55" i="5"/>
  <c r="AR55" i="5"/>
  <c r="AQ55" i="5"/>
  <c r="AW52" i="5"/>
  <c r="AV52" i="5"/>
  <c r="AU52" i="5"/>
  <c r="AT52" i="5"/>
  <c r="AS52" i="5"/>
  <c r="AR52" i="5"/>
  <c r="AQ52" i="5"/>
  <c r="AP52" i="5"/>
  <c r="AO52" i="5"/>
  <c r="AN52" i="5"/>
  <c r="AM52" i="5"/>
  <c r="AL52" i="5"/>
  <c r="AK52" i="5"/>
  <c r="AJ52" i="5"/>
  <c r="AI52" i="5"/>
  <c r="AH52" i="5"/>
  <c r="AW51" i="5"/>
  <c r="AW210" i="5" s="1"/>
  <c r="AV51" i="5"/>
  <c r="AV210" i="5" s="1"/>
  <c r="AU51" i="5"/>
  <c r="AU210" i="5" s="1"/>
  <c r="AT51" i="5"/>
  <c r="AT210" i="5" s="1"/>
  <c r="AS51" i="5"/>
  <c r="AS210" i="5" s="1"/>
  <c r="AR51" i="5"/>
  <c r="AR210" i="5" s="1"/>
  <c r="AQ51" i="5"/>
  <c r="AQ210" i="5" s="1"/>
  <c r="AP51" i="5"/>
  <c r="AP210" i="5" s="1"/>
  <c r="AO51" i="5"/>
  <c r="AO210" i="5" s="1"/>
  <c r="AN51" i="5"/>
  <c r="AN210" i="5" s="1"/>
  <c r="AM51" i="5"/>
  <c r="AM210" i="5" s="1"/>
  <c r="AL51" i="5"/>
  <c r="AL210" i="5" s="1"/>
  <c r="AK51" i="5"/>
  <c r="AK210" i="5" s="1"/>
  <c r="AJ51" i="5"/>
  <c r="AJ210" i="5" s="1"/>
  <c r="AI51" i="5"/>
  <c r="AI210" i="5" s="1"/>
  <c r="AH51" i="5"/>
  <c r="AH210" i="5" s="1"/>
  <c r="AV50" i="5"/>
  <c r="AW50" i="5"/>
  <c r="AU50" i="5"/>
  <c r="AT50" i="5"/>
  <c r="AS50" i="5"/>
  <c r="AR50" i="5"/>
  <c r="AQ50" i="5"/>
  <c r="AP50" i="5"/>
  <c r="AO50" i="5"/>
  <c r="AN50" i="5"/>
  <c r="AM50" i="5"/>
  <c r="AL50" i="5"/>
  <c r="AK50" i="5"/>
  <c r="AJ50" i="5"/>
  <c r="AI50" i="5"/>
  <c r="AH50" i="5"/>
  <c r="AW49" i="5"/>
  <c r="AV49" i="5"/>
  <c r="AU49" i="5"/>
  <c r="AT49" i="5"/>
  <c r="AS49" i="5"/>
  <c r="AR49" i="5"/>
  <c r="AQ49" i="5"/>
  <c r="AP49" i="5"/>
  <c r="AO49" i="5"/>
  <c r="AN49" i="5"/>
  <c r="AP74" i="5" l="1"/>
  <c r="AV74" i="5"/>
  <c r="AW116" i="5"/>
  <c r="AK74" i="5"/>
  <c r="AQ74" i="5"/>
  <c r="AW74" i="5"/>
  <c r="AL74" i="5"/>
  <c r="AR74" i="5"/>
  <c r="AM74" i="5"/>
  <c r="AS74" i="5"/>
  <c r="AH74" i="5"/>
  <c r="AN74" i="5"/>
  <c r="AT74" i="5"/>
  <c r="AO74" i="5"/>
  <c r="AU74" i="5"/>
  <c r="AJ74" i="5"/>
  <c r="AW205" i="5"/>
  <c r="AK98" i="5"/>
  <c r="AL98" i="5"/>
  <c r="AM98" i="5"/>
  <c r="AK109" i="5"/>
  <c r="AO109" i="5"/>
  <c r="AS109" i="5"/>
  <c r="AJ98" i="5"/>
  <c r="AN98" i="5"/>
  <c r="AL109" i="5"/>
  <c r="AP109" i="5"/>
  <c r="AT109" i="5"/>
  <c r="AM109" i="5"/>
  <c r="AQ109" i="5"/>
  <c r="AU109" i="5"/>
  <c r="AJ109" i="5"/>
  <c r="AN109" i="5"/>
  <c r="AR109" i="5"/>
  <c r="AV109" i="5"/>
  <c r="AW109" i="5"/>
  <c r="AI74" i="5"/>
  <c r="AK217" i="5"/>
  <c r="AQ205" i="5"/>
  <c r="AR205" i="5"/>
  <c r="AT87" i="5"/>
  <c r="AV87" i="5"/>
  <c r="AL87" i="5"/>
  <c r="AN87" i="5"/>
  <c r="AP87" i="5"/>
  <c r="AR87" i="5"/>
  <c r="AH87" i="5"/>
  <c r="AJ87" i="5"/>
  <c r="AU87" i="5"/>
  <c r="AW87" i="5"/>
  <c r="AO87" i="5"/>
  <c r="AQ87" i="5"/>
  <c r="AS87" i="5"/>
  <c r="AI87" i="5"/>
  <c r="AK87" i="5"/>
  <c r="AT205" i="5"/>
  <c r="AV205" i="5"/>
  <c r="AS205" i="5"/>
  <c r="AU205" i="5"/>
  <c r="AW61" i="5"/>
  <c r="AL217" i="5"/>
  <c r="AH69" i="5"/>
  <c r="AJ69" i="5"/>
  <c r="AL69" i="5"/>
  <c r="AN69" i="5"/>
  <c r="AP69" i="5"/>
  <c r="AR69" i="5"/>
  <c r="AT69" i="5"/>
  <c r="AV69" i="5"/>
  <c r="AI81" i="5"/>
  <c r="AK81" i="5"/>
  <c r="AM81" i="5"/>
  <c r="AO81" i="5"/>
  <c r="AQ81" i="5"/>
  <c r="AS81" i="5"/>
  <c r="AU81" i="5"/>
  <c r="AW81" i="5"/>
  <c r="AH94" i="5"/>
  <c r="AJ94" i="5"/>
  <c r="AL94" i="5"/>
  <c r="AN94" i="5"/>
  <c r="AP94" i="5"/>
  <c r="AR94" i="5"/>
  <c r="AT94" i="5"/>
  <c r="AV94" i="5"/>
  <c r="AI116" i="5"/>
  <c r="AK116" i="5"/>
  <c r="AM116" i="5"/>
  <c r="AO116" i="5"/>
  <c r="AQ116" i="5"/>
  <c r="AS116" i="5"/>
  <c r="AU116" i="5"/>
  <c r="AT61" i="5"/>
  <c r="AV61" i="5"/>
  <c r="AI69" i="5"/>
  <c r="AK69" i="5"/>
  <c r="AM69" i="5"/>
  <c r="AO69" i="5"/>
  <c r="AQ69" i="5"/>
  <c r="AS69" i="5"/>
  <c r="AU69" i="5"/>
  <c r="AW69" i="5"/>
  <c r="AH81" i="5"/>
  <c r="AJ81" i="5"/>
  <c r="AL81" i="5"/>
  <c r="AN81" i="5"/>
  <c r="AP81" i="5"/>
  <c r="AR81" i="5"/>
  <c r="AT81" i="5"/>
  <c r="AV81" i="5"/>
  <c r="AI94" i="5"/>
  <c r="AK94" i="5"/>
  <c r="AM94" i="5"/>
  <c r="AO94" i="5"/>
  <c r="AQ94" i="5"/>
  <c r="AS94" i="5"/>
  <c r="AU94" i="5"/>
  <c r="AW94" i="5"/>
  <c r="AH116" i="5"/>
  <c r="AJ116" i="5"/>
  <c r="AL116" i="5"/>
  <c r="AN116" i="5"/>
  <c r="AP116" i="5"/>
  <c r="AR116" i="5"/>
  <c r="AT116" i="5"/>
  <c r="AV116" i="5"/>
  <c r="AM61" i="5"/>
  <c r="AU61" i="5"/>
  <c r="AW48" i="5"/>
  <c r="AW53" i="5" s="1"/>
  <c r="AV48" i="5"/>
  <c r="AV53" i="5" s="1"/>
  <c r="AU48" i="5"/>
  <c r="AU53" i="5" s="1"/>
  <c r="AT48" i="5"/>
  <c r="AT53" i="5" s="1"/>
  <c r="AS48" i="5"/>
  <c r="AS53" i="5" s="1"/>
  <c r="AR48" i="5"/>
  <c r="AR53" i="5" s="1"/>
  <c r="AQ48" i="5"/>
  <c r="AQ53" i="5" s="1"/>
  <c r="AP48" i="5"/>
  <c r="AP53" i="5" s="1"/>
  <c r="AO48" i="5"/>
  <c r="AO53" i="5" s="1"/>
  <c r="AN48" i="5"/>
  <c r="AN53" i="5" s="1"/>
  <c r="AM48" i="5"/>
  <c r="AM53" i="5" s="1"/>
  <c r="AL48" i="5"/>
  <c r="AL53" i="5" s="1"/>
  <c r="AK48" i="5"/>
  <c r="AK53" i="5" s="1"/>
  <c r="AJ48" i="5"/>
  <c r="AJ53" i="5" s="1"/>
  <c r="AI48" i="5"/>
  <c r="AI53" i="5" s="1"/>
  <c r="AH48" i="5"/>
  <c r="AH53" i="5" s="1"/>
  <c r="AW44" i="5"/>
  <c r="AV44" i="5"/>
  <c r="AU44" i="5"/>
  <c r="AT44" i="5"/>
  <c r="AS44" i="5"/>
  <c r="AR44" i="5"/>
  <c r="AQ44" i="5"/>
  <c r="AP44" i="5"/>
  <c r="AO44" i="5"/>
  <c r="AN44" i="5"/>
  <c r="AM44" i="5"/>
  <c r="AL44" i="5"/>
  <c r="AK44" i="5"/>
  <c r="AJ44" i="5"/>
  <c r="AI44" i="5"/>
  <c r="AH44" i="5"/>
  <c r="AV43" i="5"/>
  <c r="AU43" i="5"/>
  <c r="AT43" i="5"/>
  <c r="AS43" i="5"/>
  <c r="AR43" i="5"/>
  <c r="AQ43" i="5"/>
  <c r="AP43" i="5"/>
  <c r="AO43" i="5"/>
  <c r="AN43" i="5"/>
  <c r="AM43" i="5"/>
  <c r="AL43" i="5"/>
  <c r="AK43" i="5"/>
  <c r="AJ43" i="5"/>
  <c r="AI43" i="5"/>
  <c r="AH43" i="5"/>
  <c r="AW42" i="5"/>
  <c r="AV42" i="5"/>
  <c r="AU42" i="5"/>
  <c r="AT42" i="5"/>
  <c r="AS42" i="5"/>
  <c r="AR42" i="5"/>
  <c r="AQ42" i="5"/>
  <c r="AP42" i="5"/>
  <c r="AO42" i="5"/>
  <c r="AN42" i="5"/>
  <c r="AM42" i="5"/>
  <c r="AW41" i="5"/>
  <c r="AV41" i="5"/>
  <c r="AU41" i="5"/>
  <c r="AT41" i="5"/>
  <c r="AS41" i="5"/>
  <c r="AR41" i="5"/>
  <c r="AQ41" i="5"/>
  <c r="AP41" i="5"/>
  <c r="AO41" i="5"/>
  <c r="AN41" i="5"/>
  <c r="AM41" i="5"/>
  <c r="AL41" i="5"/>
  <c r="AK41" i="5"/>
  <c r="AJ41" i="5"/>
  <c r="AI41" i="5"/>
  <c r="AH41" i="5"/>
  <c r="AW36" i="5"/>
  <c r="AV36" i="5"/>
  <c r="AU36" i="5"/>
  <c r="AT36" i="5"/>
  <c r="AS36" i="5"/>
  <c r="AR36" i="5"/>
  <c r="AQ36" i="5"/>
  <c r="AP36" i="5"/>
  <c r="AO36" i="5"/>
  <c r="AN36" i="5"/>
  <c r="AM36" i="5"/>
  <c r="AL36" i="5"/>
  <c r="AK36" i="5"/>
  <c r="AJ36" i="5"/>
  <c r="AI36" i="5"/>
  <c r="AH36" i="5"/>
  <c r="AW37" i="5"/>
  <c r="AV37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L207" i="5" s="1"/>
  <c r="AK30" i="5"/>
  <c r="AK207" i="5" s="1"/>
  <c r="AJ30" i="5"/>
  <c r="AJ207" i="5" s="1"/>
  <c r="AI30" i="5"/>
  <c r="AI207" i="5" s="1"/>
  <c r="AH30" i="5"/>
  <c r="AH207" i="5" s="1"/>
  <c r="AL29" i="5"/>
  <c r="AW29" i="5"/>
  <c r="AV29" i="5"/>
  <c r="AU29" i="5"/>
  <c r="AT29" i="5"/>
  <c r="AS29" i="5"/>
  <c r="AR29" i="5"/>
  <c r="AQ29" i="5"/>
  <c r="AP29" i="5"/>
  <c r="AO29" i="5"/>
  <c r="AN29" i="5"/>
  <c r="AM29" i="5"/>
  <c r="AK29" i="5"/>
  <c r="AJ29" i="5"/>
  <c r="AI29" i="5"/>
  <c r="AH29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W22" i="5"/>
  <c r="AV22" i="5"/>
  <c r="AU22" i="5"/>
  <c r="AT22" i="5"/>
  <c r="AS22" i="5"/>
  <c r="AR22" i="5"/>
  <c r="AQ22" i="5"/>
  <c r="AP22" i="5"/>
  <c r="AO22" i="5"/>
  <c r="AN22" i="5"/>
  <c r="AM22" i="5"/>
  <c r="AL22" i="5"/>
  <c r="AK22" i="5"/>
  <c r="AJ22" i="5"/>
  <c r="AI22" i="5"/>
  <c r="AH23" i="5"/>
  <c r="AH22" i="5"/>
  <c r="AV21" i="5"/>
  <c r="AU21" i="5"/>
  <c r="AT21" i="5"/>
  <c r="AS21" i="5"/>
  <c r="AR21" i="5"/>
  <c r="AQ21" i="5"/>
  <c r="AP21" i="5"/>
  <c r="AO21" i="5"/>
  <c r="AN21" i="5"/>
  <c r="AM21" i="5"/>
  <c r="AK20" i="5"/>
  <c r="AH20" i="5"/>
  <c r="AJ20" i="5"/>
  <c r="AW20" i="5"/>
  <c r="AV20" i="5"/>
  <c r="AU20" i="5"/>
  <c r="AT20" i="5"/>
  <c r="AS20" i="5"/>
  <c r="AR20" i="5"/>
  <c r="AQ20" i="5"/>
  <c r="AP20" i="5"/>
  <c r="AO20" i="5"/>
  <c r="AN20" i="5"/>
  <c r="AM20" i="5"/>
  <c r="AL20" i="5"/>
  <c r="AW15" i="5"/>
  <c r="AV15" i="5"/>
  <c r="AU15" i="5"/>
  <c r="AT15" i="5"/>
  <c r="AS15" i="5"/>
  <c r="AR15" i="5"/>
  <c r="AQ15" i="5"/>
  <c r="AP15" i="5"/>
  <c r="AO15" i="5"/>
  <c r="AN15" i="5"/>
  <c r="AM15" i="5"/>
  <c r="AW14" i="5"/>
  <c r="AV14" i="5"/>
  <c r="AU14" i="5"/>
  <c r="AT14" i="5"/>
  <c r="AS14" i="5"/>
  <c r="AR14" i="5"/>
  <c r="AQ14" i="5"/>
  <c r="AP14" i="5"/>
  <c r="AO14" i="5"/>
  <c r="AN14" i="5"/>
  <c r="AM14" i="5"/>
  <c r="AW12" i="5"/>
  <c r="AV12" i="5"/>
  <c r="AU12" i="5"/>
  <c r="AT12" i="5"/>
  <c r="AS12" i="5"/>
  <c r="AR12" i="5"/>
  <c r="AQ12" i="5"/>
  <c r="AP12" i="5"/>
  <c r="AO12" i="5"/>
  <c r="AN12" i="5"/>
  <c r="AM12" i="5"/>
  <c r="AM144" i="2"/>
  <c r="AL144" i="2"/>
  <c r="AH143" i="2"/>
  <c r="AH141" i="2"/>
  <c r="AI143" i="2"/>
  <c r="AI141" i="2"/>
  <c r="AJ141" i="2"/>
  <c r="AJ143" i="2"/>
  <c r="AK143" i="2"/>
  <c r="AK141" i="2"/>
  <c r="AM143" i="2"/>
  <c r="AL143" i="2"/>
  <c r="AM142" i="2"/>
  <c r="AM141" i="2"/>
  <c r="AL141" i="2"/>
  <c r="AM184" i="1"/>
  <c r="AK70" i="2"/>
  <c r="AK121" i="5" s="1"/>
  <c r="AK126" i="5" s="1"/>
  <c r="AL70" i="2"/>
  <c r="AL121" i="5" s="1"/>
  <c r="AL126" i="5" s="1"/>
  <c r="AM70" i="2"/>
  <c r="AM121" i="5" s="1"/>
  <c r="AM126" i="5" s="1"/>
  <c r="AN70" i="2"/>
  <c r="AN121" i="5" s="1"/>
  <c r="AN126" i="5" s="1"/>
  <c r="AO70" i="2"/>
  <c r="AO121" i="5" s="1"/>
  <c r="AO126" i="5" s="1"/>
  <c r="AP70" i="2"/>
  <c r="AP121" i="5" s="1"/>
  <c r="AP126" i="5" s="1"/>
  <c r="AN25" i="3"/>
  <c r="AN59" i="5" s="1"/>
  <c r="AS25" i="3"/>
  <c r="AS59" i="5" s="1"/>
  <c r="AL12" i="1"/>
  <c r="AL12" i="5" s="1"/>
  <c r="AH12" i="1"/>
  <c r="AH12" i="5" s="1"/>
  <c r="AH83" i="2"/>
  <c r="AJ83" i="2"/>
  <c r="AI83" i="2"/>
  <c r="AK83" i="2"/>
  <c r="AJ74" i="2"/>
  <c r="AI74" i="2"/>
  <c r="AH74" i="2"/>
  <c r="AJ62" i="2"/>
  <c r="AI62" i="2"/>
  <c r="AH62" i="2"/>
  <c r="AH57" i="2"/>
  <c r="AI57" i="2"/>
  <c r="AJ57" i="2"/>
  <c r="AJ53" i="2"/>
  <c r="AI53" i="2"/>
  <c r="AH53" i="2"/>
  <c r="AJ48" i="2"/>
  <c r="AI48" i="2"/>
  <c r="AJ43" i="2"/>
  <c r="AI43" i="2"/>
  <c r="AH43" i="2"/>
  <c r="AH34" i="2"/>
  <c r="AJ34" i="2"/>
  <c r="AI34" i="2"/>
  <c r="AJ27" i="2"/>
  <c r="AI27" i="2"/>
  <c r="AH27" i="2"/>
  <c r="AK27" i="2"/>
  <c r="AJ23" i="2"/>
  <c r="AI23" i="2"/>
  <c r="AH23" i="2"/>
  <c r="AJ89" i="2"/>
  <c r="AI89" i="2"/>
  <c r="AH89" i="2"/>
  <c r="AJ93" i="2"/>
  <c r="AI93" i="2"/>
  <c r="AH93" i="2"/>
  <c r="AJ110" i="2"/>
  <c r="AI110" i="2"/>
  <c r="AH110" i="2"/>
  <c r="AJ117" i="2"/>
  <c r="AJ124" i="2"/>
  <c r="AI124" i="2"/>
  <c r="AH124" i="2"/>
  <c r="AJ128" i="2"/>
  <c r="AI128" i="2"/>
  <c r="AH128" i="2"/>
  <c r="AK124" i="2"/>
  <c r="AJ102" i="2"/>
  <c r="AI102" i="2"/>
  <c r="AH100" i="2"/>
  <c r="AH133" i="2" s="1"/>
  <c r="AI100" i="2"/>
  <c r="AI133" i="2" s="1"/>
  <c r="AJ100" i="2"/>
  <c r="AI134" i="2"/>
  <c r="AI114" i="2"/>
  <c r="AJ134" i="2"/>
  <c r="AI31" i="5" l="1"/>
  <c r="AH38" i="5"/>
  <c r="AN38" i="5"/>
  <c r="AI38" i="5"/>
  <c r="AO38" i="5"/>
  <c r="AU38" i="5"/>
  <c r="AJ31" i="5"/>
  <c r="AH31" i="5"/>
  <c r="AM38" i="5"/>
  <c r="AS38" i="5"/>
  <c r="AJ38" i="5"/>
  <c r="AV38" i="5"/>
  <c r="AK38" i="5"/>
  <c r="AQ38" i="5"/>
  <c r="AW38" i="5"/>
  <c r="AL38" i="5"/>
  <c r="AR38" i="5"/>
  <c r="AW207" i="5"/>
  <c r="AT38" i="5"/>
  <c r="AP38" i="5"/>
  <c r="AK31" i="5"/>
  <c r="AV207" i="5"/>
  <c r="AU207" i="5"/>
  <c r="AW31" i="5"/>
  <c r="AJ103" i="2"/>
  <c r="AJ145" i="2"/>
  <c r="AL145" i="2"/>
  <c r="AH145" i="2"/>
  <c r="AH135" i="2"/>
  <c r="AM145" i="2"/>
  <c r="AK145" i="2"/>
  <c r="AH117" i="2"/>
  <c r="AH184" i="5"/>
  <c r="AH187" i="5" s="1"/>
  <c r="AI117" i="2"/>
  <c r="AI184" i="5"/>
  <c r="AI187" i="5" s="1"/>
  <c r="AI135" i="2"/>
  <c r="AM24" i="5"/>
  <c r="AO24" i="5"/>
  <c r="AQ24" i="5"/>
  <c r="AS24" i="5"/>
  <c r="AU24" i="5"/>
  <c r="AW24" i="5"/>
  <c r="AI45" i="5"/>
  <c r="AK45" i="5"/>
  <c r="AM219" i="5"/>
  <c r="AS209" i="5"/>
  <c r="AU209" i="5"/>
  <c r="AT211" i="5"/>
  <c r="AV211" i="5"/>
  <c r="AN217" i="5"/>
  <c r="AN207" i="5"/>
  <c r="AP217" i="5"/>
  <c r="AP207" i="5"/>
  <c r="AR207" i="5"/>
  <c r="AT207" i="5"/>
  <c r="AM216" i="5"/>
  <c r="AM206" i="5"/>
  <c r="AN219" i="5"/>
  <c r="AN209" i="5"/>
  <c r="AT209" i="5"/>
  <c r="AV209" i="5"/>
  <c r="AM220" i="5"/>
  <c r="AM211" i="5"/>
  <c r="AU211" i="5"/>
  <c r="AW211" i="5"/>
  <c r="AM217" i="5"/>
  <c r="AM207" i="5"/>
  <c r="AO217" i="5"/>
  <c r="AO207" i="5"/>
  <c r="AQ207" i="5"/>
  <c r="AS207" i="5"/>
  <c r="AT206" i="5"/>
  <c r="AV206" i="5"/>
  <c r="AU206" i="5"/>
  <c r="AK24" i="5"/>
  <c r="AM31" i="5"/>
  <c r="AO31" i="5"/>
  <c r="AQ31" i="5"/>
  <c r="AS31" i="5"/>
  <c r="AU31" i="5"/>
  <c r="AH45" i="5"/>
  <c r="AJ45" i="5"/>
  <c r="AL45" i="5"/>
  <c r="AN45" i="5"/>
  <c r="AP45" i="5"/>
  <c r="AR45" i="5"/>
  <c r="AT45" i="5"/>
  <c r="AV45" i="5"/>
  <c r="AI145" i="2"/>
  <c r="AM45" i="5"/>
  <c r="AO45" i="5"/>
  <c r="AQ45" i="5"/>
  <c r="AS45" i="5"/>
  <c r="AU45" i="5"/>
  <c r="AN31" i="5"/>
  <c r="AP31" i="5"/>
  <c r="AR31" i="5"/>
  <c r="AT31" i="5"/>
  <c r="AV31" i="5"/>
  <c r="AL31" i="5"/>
  <c r="AN17" i="5"/>
  <c r="AP17" i="5"/>
  <c r="AR17" i="5"/>
  <c r="AT17" i="5"/>
  <c r="AV17" i="5"/>
  <c r="AL24" i="5"/>
  <c r="AN24" i="5"/>
  <c r="AP24" i="5"/>
  <c r="AR24" i="5"/>
  <c r="AT24" i="5"/>
  <c r="AV24" i="5"/>
  <c r="AJ24" i="5"/>
  <c r="AI24" i="5"/>
  <c r="AH24" i="5"/>
  <c r="AM17" i="5"/>
  <c r="AO17" i="5"/>
  <c r="AQ17" i="5"/>
  <c r="AS17" i="5"/>
  <c r="AU17" i="5"/>
  <c r="AW17" i="5"/>
  <c r="AI103" i="2"/>
  <c r="AJ133" i="2"/>
  <c r="AH103" i="2"/>
  <c r="AK100" i="3"/>
  <c r="AL100" i="3"/>
  <c r="AM103" i="3"/>
  <c r="AM102" i="3"/>
  <c r="AM100" i="3"/>
  <c r="AM99" i="3"/>
  <c r="AN100" i="3"/>
  <c r="AH47" i="3"/>
  <c r="AM190" i="1"/>
  <c r="AM192" i="1"/>
  <c r="AM191" i="1"/>
  <c r="AM189" i="1"/>
  <c r="AQ143" i="2"/>
  <c r="AP143" i="2"/>
  <c r="AO143" i="2"/>
  <c r="AN143" i="2"/>
  <c r="AQ142" i="2"/>
  <c r="AP142" i="2"/>
  <c r="AO142" i="2"/>
  <c r="AN142" i="2"/>
  <c r="AQ141" i="2"/>
  <c r="AP141" i="2"/>
  <c r="AO141" i="2"/>
  <c r="AN141" i="2"/>
  <c r="AR142" i="2"/>
  <c r="AR143" i="2"/>
  <c r="AR141" i="2"/>
  <c r="AR143" i="4"/>
  <c r="AQ143" i="4"/>
  <c r="AP143" i="4"/>
  <c r="AO143" i="4"/>
  <c r="AR142" i="4"/>
  <c r="AQ142" i="4"/>
  <c r="AP142" i="4"/>
  <c r="AO142" i="4"/>
  <c r="AR141" i="4"/>
  <c r="AQ141" i="4"/>
  <c r="AP141" i="4"/>
  <c r="AR140" i="4"/>
  <c r="AQ140" i="4"/>
  <c r="AP140" i="4"/>
  <c r="AO140" i="4"/>
  <c r="AO100" i="3"/>
  <c r="AP100" i="3"/>
  <c r="AR100" i="3"/>
  <c r="AQ100" i="3"/>
  <c r="AR98" i="3"/>
  <c r="AR215" i="5" s="1"/>
  <c r="AQ98" i="3"/>
  <c r="AQ215" i="5" s="1"/>
  <c r="AO192" i="1"/>
  <c r="AN192" i="1"/>
  <c r="AO191" i="1"/>
  <c r="AN191" i="1"/>
  <c r="AO190" i="1"/>
  <c r="AN190" i="1"/>
  <c r="AO189" i="1"/>
  <c r="AN189" i="1"/>
  <c r="AP190" i="1"/>
  <c r="AP192" i="1"/>
  <c r="AP191" i="1"/>
  <c r="AP189" i="1"/>
  <c r="AQ190" i="1"/>
  <c r="AQ191" i="1"/>
  <c r="AR190" i="1"/>
  <c r="AR189" i="1"/>
  <c r="AQ189" i="1"/>
  <c r="AN145" i="2" l="1"/>
  <c r="AP145" i="2"/>
  <c r="AO145" i="2"/>
  <c r="AQ145" i="2"/>
  <c r="AN194" i="1"/>
  <c r="AR217" i="5"/>
  <c r="AQ217" i="5"/>
  <c r="AO194" i="1"/>
  <c r="AM222" i="5"/>
  <c r="AP144" i="4"/>
  <c r="AR144" i="4"/>
  <c r="AO144" i="4"/>
  <c r="AQ144" i="4"/>
  <c r="AR145" i="2"/>
  <c r="AQ194" i="1"/>
  <c r="AP194" i="1"/>
  <c r="AU213" i="5"/>
  <c r="AV213" i="5"/>
  <c r="AT213" i="5"/>
  <c r="AM104" i="3"/>
  <c r="AR194" i="1"/>
  <c r="AM194" i="1"/>
  <c r="AU143" i="2"/>
  <c r="AT143" i="2"/>
  <c r="AS143" i="2"/>
  <c r="AU142" i="2"/>
  <c r="AT142" i="2"/>
  <c r="AS142" i="2"/>
  <c r="AU141" i="2"/>
  <c r="AT141" i="2"/>
  <c r="AS141" i="2"/>
  <c r="AV141" i="2"/>
  <c r="AV142" i="2"/>
  <c r="AV143" i="2"/>
  <c r="AW143" i="2"/>
  <c r="AW142" i="2"/>
  <c r="AW141" i="2"/>
  <c r="AU143" i="4"/>
  <c r="AT143" i="4"/>
  <c r="AS143" i="4"/>
  <c r="AU142" i="4"/>
  <c r="AT142" i="4"/>
  <c r="AS142" i="4"/>
  <c r="AU141" i="4"/>
  <c r="AT141" i="4"/>
  <c r="AS141" i="4"/>
  <c r="AU140" i="4"/>
  <c r="AT140" i="4"/>
  <c r="AS140" i="4"/>
  <c r="AV143" i="4"/>
  <c r="AV142" i="4"/>
  <c r="AV141" i="4"/>
  <c r="AV140" i="4"/>
  <c r="AW143" i="4"/>
  <c r="AW142" i="4"/>
  <c r="AW141" i="4"/>
  <c r="AW140" i="4"/>
  <c r="AV103" i="3"/>
  <c r="AU103" i="3"/>
  <c r="AT103" i="3"/>
  <c r="AV102" i="3"/>
  <c r="AU102" i="3"/>
  <c r="AT102" i="3"/>
  <c r="AV100" i="3"/>
  <c r="AU100" i="3"/>
  <c r="AT100" i="3"/>
  <c r="AS100" i="3"/>
  <c r="AV99" i="3"/>
  <c r="AU99" i="3"/>
  <c r="AT99" i="3"/>
  <c r="AV98" i="3"/>
  <c r="AV215" i="5" s="1"/>
  <c r="AU98" i="3"/>
  <c r="AU215" i="5" s="1"/>
  <c r="AT98" i="3"/>
  <c r="AT215" i="5" s="1"/>
  <c r="AS98" i="3"/>
  <c r="AS215" i="5" s="1"/>
  <c r="AW103" i="3"/>
  <c r="AW100" i="3"/>
  <c r="AW98" i="3"/>
  <c r="AW215" i="5" s="1"/>
  <c r="AW99" i="3"/>
  <c r="AU220" i="5" l="1"/>
  <c r="AT220" i="5"/>
  <c r="AV219" i="5"/>
  <c r="AV144" i="4"/>
  <c r="AS144" i="4"/>
  <c r="AW144" i="4"/>
  <c r="AU144" i="4"/>
  <c r="AT104" i="3"/>
  <c r="AV104" i="3"/>
  <c r="AU104" i="3"/>
  <c r="AW145" i="2"/>
  <c r="AV145" i="2"/>
  <c r="AT145" i="2"/>
  <c r="AT144" i="4"/>
  <c r="AS145" i="2"/>
  <c r="AU145" i="2"/>
  <c r="AV192" i="1"/>
  <c r="AW192" i="1"/>
  <c r="AU191" i="1"/>
  <c r="AT191" i="1"/>
  <c r="AT190" i="1"/>
  <c r="AS190" i="1"/>
  <c r="AW189" i="1"/>
  <c r="AV189" i="1"/>
  <c r="AU189" i="1"/>
  <c r="AT189" i="1"/>
  <c r="AS189" i="1"/>
  <c r="AH26" i="3"/>
  <c r="AI26" i="3"/>
  <c r="AJ26" i="3"/>
  <c r="AH25" i="3"/>
  <c r="AI25" i="3"/>
  <c r="AJ25" i="3"/>
  <c r="AH22" i="3"/>
  <c r="AI22" i="3"/>
  <c r="AJ22" i="3"/>
  <c r="AJ34" i="3"/>
  <c r="AI34" i="3"/>
  <c r="AH34" i="3"/>
  <c r="AJ73" i="3"/>
  <c r="AI73" i="3"/>
  <c r="AH73" i="3"/>
  <c r="AJ68" i="3"/>
  <c r="AI68" i="3"/>
  <c r="AH68" i="3"/>
  <c r="AH53" i="3"/>
  <c r="AJ53" i="3"/>
  <c r="AI53" i="3"/>
  <c r="AJ47" i="3"/>
  <c r="AI47" i="3"/>
  <c r="AJ40" i="3"/>
  <c r="AI40" i="3"/>
  <c r="AH40" i="3"/>
  <c r="AK40" i="3"/>
  <c r="AJ15" i="3"/>
  <c r="AI15" i="3"/>
  <c r="AH15" i="3"/>
  <c r="AH77" i="3"/>
  <c r="AI77" i="3"/>
  <c r="AJ91" i="3"/>
  <c r="AH20" i="4"/>
  <c r="AJ20" i="4"/>
  <c r="AH26" i="4"/>
  <c r="AI26" i="4"/>
  <c r="AJ26" i="4"/>
  <c r="AJ33" i="4"/>
  <c r="AI33" i="4"/>
  <c r="AH33" i="4"/>
  <c r="AJ45" i="4"/>
  <c r="AI45" i="4"/>
  <c r="AH45" i="4"/>
  <c r="AJ54" i="4"/>
  <c r="AJ61" i="4"/>
  <c r="AI61" i="4"/>
  <c r="AH61" i="4"/>
  <c r="AJ69" i="4"/>
  <c r="AI75" i="4"/>
  <c r="AH75" i="4"/>
  <c r="AJ75" i="4"/>
  <c r="AK75" i="4"/>
  <c r="AJ81" i="4"/>
  <c r="AI81" i="4"/>
  <c r="AH81" i="4"/>
  <c r="AH89" i="4"/>
  <c r="AJ89" i="4"/>
  <c r="AI89" i="4"/>
  <c r="AJ98" i="4"/>
  <c r="AH114" i="4"/>
  <c r="AJ114" i="4"/>
  <c r="AI114" i="4"/>
  <c r="AJ121" i="4"/>
  <c r="AK121" i="4"/>
  <c r="AJ126" i="4"/>
  <c r="AI126" i="4"/>
  <c r="AH126" i="4"/>
  <c r="AH103" i="4"/>
  <c r="AI103" i="4"/>
  <c r="AJ103" i="4"/>
  <c r="AJ133" i="4" s="1"/>
  <c r="AH101" i="4"/>
  <c r="AI101" i="4"/>
  <c r="AJ101" i="4"/>
  <c r="AI13" i="4"/>
  <c r="AI14" i="4" s="1"/>
  <c r="AH52" i="4"/>
  <c r="AH142" i="4" s="1"/>
  <c r="AI52" i="4"/>
  <c r="AI142" i="4" s="1"/>
  <c r="AH69" i="4"/>
  <c r="AI68" i="4"/>
  <c r="AH97" i="4"/>
  <c r="AH163" i="5" s="1"/>
  <c r="AH165" i="5" s="1"/>
  <c r="AI97" i="4"/>
  <c r="AH119" i="4"/>
  <c r="AI119" i="4"/>
  <c r="AH135" i="4"/>
  <c r="AJ102" i="4"/>
  <c r="AJ132" i="4" s="1"/>
  <c r="AJ141" i="1"/>
  <c r="AI75" i="1"/>
  <c r="AJ175" i="1"/>
  <c r="AI175" i="1"/>
  <c r="AH175" i="1"/>
  <c r="AJ170" i="1"/>
  <c r="AI170" i="1"/>
  <c r="AH170" i="1"/>
  <c r="AP124" i="2"/>
  <c r="AW124" i="2"/>
  <c r="AK128" i="2"/>
  <c r="AJ163" i="1"/>
  <c r="AI163" i="1"/>
  <c r="AH163" i="1"/>
  <c r="AJ155" i="1"/>
  <c r="AI155" i="1"/>
  <c r="AH155" i="1"/>
  <c r="AI141" i="1"/>
  <c r="AH141" i="1"/>
  <c r="AH128" i="1"/>
  <c r="AJ135" i="1"/>
  <c r="AI135" i="1"/>
  <c r="AH135" i="1"/>
  <c r="AJ128" i="1"/>
  <c r="AI128" i="1"/>
  <c r="AK128" i="1"/>
  <c r="AJ121" i="1"/>
  <c r="AI121" i="1"/>
  <c r="AH121" i="1"/>
  <c r="AJ115" i="1"/>
  <c r="AI115" i="1"/>
  <c r="AI109" i="1"/>
  <c r="AH109" i="1"/>
  <c r="AJ109" i="1"/>
  <c r="AJ102" i="1"/>
  <c r="AI102" i="1"/>
  <c r="AH102" i="1"/>
  <c r="AJ95" i="1"/>
  <c r="AI95" i="1"/>
  <c r="AH95" i="1"/>
  <c r="AJ82" i="1"/>
  <c r="AI82" i="1"/>
  <c r="AH82" i="1"/>
  <c r="AH75" i="1"/>
  <c r="AJ75" i="1"/>
  <c r="AJ69" i="1"/>
  <c r="AI69" i="1"/>
  <c r="AH69" i="1"/>
  <c r="AJ62" i="1"/>
  <c r="AI62" i="1"/>
  <c r="AH62" i="1"/>
  <c r="AJ57" i="1"/>
  <c r="AI57" i="1"/>
  <c r="AH57" i="1"/>
  <c r="AH50" i="1"/>
  <c r="AJ50" i="1"/>
  <c r="AI50" i="1"/>
  <c r="AJ43" i="1"/>
  <c r="AI43" i="1"/>
  <c r="AH43" i="1"/>
  <c r="AJ36" i="1"/>
  <c r="AI36" i="1"/>
  <c r="AH36" i="1"/>
  <c r="AJ29" i="1"/>
  <c r="AI29" i="1"/>
  <c r="AH29" i="1"/>
  <c r="AK29" i="1"/>
  <c r="AJ24" i="1"/>
  <c r="AI24" i="1"/>
  <c r="AH24" i="1"/>
  <c r="AH147" i="1"/>
  <c r="AH171" i="5" s="1"/>
  <c r="AI147" i="1"/>
  <c r="AI171" i="5" s="1"/>
  <c r="AJ147" i="1"/>
  <c r="AJ171" i="5" s="1"/>
  <c r="AH146" i="1"/>
  <c r="AI146" i="1"/>
  <c r="AJ146" i="1"/>
  <c r="AH144" i="1"/>
  <c r="AI144" i="1"/>
  <c r="AJ144" i="1"/>
  <c r="AH94" i="3"/>
  <c r="AJ170" i="5" l="1"/>
  <c r="AI168" i="5"/>
  <c r="AH170" i="5"/>
  <c r="AH144" i="4"/>
  <c r="AI144" i="4"/>
  <c r="AT216" i="5"/>
  <c r="AV216" i="5"/>
  <c r="AW217" i="5"/>
  <c r="AT217" i="5"/>
  <c r="AV217" i="5"/>
  <c r="AU219" i="5"/>
  <c r="AV220" i="5"/>
  <c r="AU216" i="5"/>
  <c r="AW216" i="5"/>
  <c r="AS217" i="5"/>
  <c r="AU217" i="5"/>
  <c r="AT219" i="5"/>
  <c r="AW220" i="5"/>
  <c r="AJ168" i="5"/>
  <c r="AH168" i="5"/>
  <c r="AI170" i="5"/>
  <c r="AI105" i="4"/>
  <c r="AI121" i="4"/>
  <c r="AI192" i="5"/>
  <c r="AI194" i="5" s="1"/>
  <c r="AI98" i="4"/>
  <c r="AI163" i="5"/>
  <c r="AI165" i="5" s="1"/>
  <c r="AI69" i="4"/>
  <c r="AI123" i="5"/>
  <c r="AI126" i="5" s="1"/>
  <c r="AI107" i="5"/>
  <c r="AI109" i="5" s="1"/>
  <c r="AI133" i="4"/>
  <c r="AH121" i="4"/>
  <c r="AH192" i="5"/>
  <c r="AH194" i="5" s="1"/>
  <c r="AH107" i="5"/>
  <c r="AH109" i="5" s="1"/>
  <c r="AH133" i="4"/>
  <c r="AH105" i="4"/>
  <c r="AH98" i="4"/>
  <c r="AH91" i="3"/>
  <c r="AI99" i="3"/>
  <c r="AI56" i="5"/>
  <c r="AJ102" i="3"/>
  <c r="AJ59" i="5"/>
  <c r="AH102" i="3"/>
  <c r="AH59" i="5"/>
  <c r="AI103" i="3"/>
  <c r="AI60" i="5"/>
  <c r="AJ99" i="3"/>
  <c r="AJ56" i="5"/>
  <c r="AH99" i="3"/>
  <c r="AH56" i="5"/>
  <c r="AI102" i="3"/>
  <c r="AI59" i="5"/>
  <c r="AJ103" i="3"/>
  <c r="AJ60" i="5"/>
  <c r="AH103" i="3"/>
  <c r="AH60" i="5"/>
  <c r="AS194" i="1"/>
  <c r="AU194" i="1"/>
  <c r="AW194" i="1"/>
  <c r="AJ105" i="4"/>
  <c r="AI54" i="4"/>
  <c r="AH54" i="4"/>
  <c r="AH95" i="3"/>
  <c r="AH27" i="3"/>
  <c r="AI27" i="3"/>
  <c r="AJ148" i="1"/>
  <c r="AH148" i="1"/>
  <c r="AT194" i="1"/>
  <c r="AV194" i="1"/>
  <c r="AI148" i="1"/>
  <c r="AJ27" i="3"/>
  <c r="AK12" i="1"/>
  <c r="AL15" i="1"/>
  <c r="AL14" i="1"/>
  <c r="AL189" i="1"/>
  <c r="AK15" i="1"/>
  <c r="AK14" i="1"/>
  <c r="AJ14" i="1"/>
  <c r="AJ14" i="5" s="1"/>
  <c r="AI12" i="1"/>
  <c r="AH189" i="1"/>
  <c r="AH96" i="3" l="1"/>
  <c r="AJ104" i="3"/>
  <c r="AH104" i="3"/>
  <c r="AJ172" i="5"/>
  <c r="AI172" i="5"/>
  <c r="AH172" i="5"/>
  <c r="AU222" i="5"/>
  <c r="AV222" i="5"/>
  <c r="AT222" i="5"/>
  <c r="AJ209" i="5"/>
  <c r="AH206" i="5"/>
  <c r="AH61" i="5"/>
  <c r="AH216" i="5"/>
  <c r="AJ61" i="5"/>
  <c r="AI61" i="5"/>
  <c r="AI104" i="3"/>
  <c r="AJ219" i="5"/>
  <c r="AK192" i="1"/>
  <c r="AK15" i="5"/>
  <c r="AL191" i="1"/>
  <c r="AL14" i="5"/>
  <c r="AK189" i="1"/>
  <c r="AK12" i="5"/>
  <c r="AI189" i="1"/>
  <c r="AI12" i="5"/>
  <c r="AK191" i="1"/>
  <c r="AK14" i="5"/>
  <c r="AL192" i="1"/>
  <c r="AL15" i="5"/>
  <c r="AJ182" i="1"/>
  <c r="AJ191" i="1"/>
  <c r="AK92" i="3"/>
  <c r="AL92" i="3"/>
  <c r="AL194" i="1" l="1"/>
  <c r="AK194" i="1"/>
  <c r="AK17" i="5"/>
  <c r="AL17" i="5"/>
  <c r="AI216" i="5"/>
  <c r="AI206" i="5"/>
  <c r="AH15" i="1"/>
  <c r="AH14" i="1"/>
  <c r="AH136" i="4"/>
  <c r="AH131" i="4"/>
  <c r="AH138" i="2"/>
  <c r="AH136" i="2"/>
  <c r="AH185" i="1"/>
  <c r="AH183" i="1"/>
  <c r="AH180" i="1"/>
  <c r="AI15" i="1"/>
  <c r="AI15" i="5" s="1"/>
  <c r="AI14" i="1"/>
  <c r="AI136" i="4"/>
  <c r="AI135" i="4"/>
  <c r="AI131" i="4"/>
  <c r="AI95" i="3"/>
  <c r="AI94" i="3"/>
  <c r="AI91" i="3"/>
  <c r="AI138" i="2"/>
  <c r="AI136" i="2"/>
  <c r="AI185" i="1"/>
  <c r="AI183" i="1"/>
  <c r="AI180" i="1"/>
  <c r="AJ15" i="1"/>
  <c r="AJ15" i="5" s="1"/>
  <c r="AK183" i="1"/>
  <c r="AJ136" i="4"/>
  <c r="AJ135" i="4"/>
  <c r="AJ131" i="4"/>
  <c r="AJ95" i="3"/>
  <c r="AJ94" i="3"/>
  <c r="AJ138" i="2"/>
  <c r="AJ136" i="2"/>
  <c r="AJ135" i="2"/>
  <c r="AJ185" i="1"/>
  <c r="AJ183" i="1"/>
  <c r="AJ12" i="1"/>
  <c r="AH15" i="5" l="1"/>
  <c r="AH211" i="5" s="1"/>
  <c r="AH192" i="1"/>
  <c r="AJ189" i="1"/>
  <c r="AJ12" i="5"/>
  <c r="AJ220" i="5"/>
  <c r="AJ211" i="5"/>
  <c r="AI191" i="1"/>
  <c r="AI14" i="5"/>
  <c r="AI209" i="5" s="1"/>
  <c r="AI220" i="5"/>
  <c r="AI211" i="5"/>
  <c r="AH191" i="1"/>
  <c r="AH14" i="5"/>
  <c r="AH209" i="5" s="1"/>
  <c r="AI184" i="1"/>
  <c r="AI192" i="1"/>
  <c r="AJ184" i="1"/>
  <c r="AJ192" i="1"/>
  <c r="AH184" i="1"/>
  <c r="AJ180" i="1"/>
  <c r="AJ17" i="1"/>
  <c r="AI182" i="1"/>
  <c r="AI17" i="1"/>
  <c r="AH182" i="1"/>
  <c r="AH17" i="1"/>
  <c r="AH137" i="4"/>
  <c r="AH139" i="2"/>
  <c r="AI137" i="4"/>
  <c r="AI96" i="3"/>
  <c r="AI139" i="2"/>
  <c r="AJ96" i="3"/>
  <c r="AJ137" i="4"/>
  <c r="AJ139" i="2"/>
  <c r="AW184" i="1"/>
  <c r="AV184" i="1"/>
  <c r="AU184" i="1"/>
  <c r="AT184" i="1"/>
  <c r="AS184" i="1"/>
  <c r="AR184" i="1"/>
  <c r="AQ184" i="1"/>
  <c r="AP184" i="1"/>
  <c r="AO184" i="1"/>
  <c r="AN184" i="1"/>
  <c r="AH220" i="5" l="1"/>
  <c r="AI186" i="1"/>
  <c r="AH186" i="1"/>
  <c r="AJ186" i="1"/>
  <c r="AJ194" i="1"/>
  <c r="AI194" i="1"/>
  <c r="AH194" i="1"/>
  <c r="AI219" i="5"/>
  <c r="AI213" i="5"/>
  <c r="AI17" i="5"/>
  <c r="AJ216" i="5"/>
  <c r="AJ17" i="5"/>
  <c r="AJ206" i="5"/>
  <c r="AJ213" i="5" s="1"/>
  <c r="AH219" i="5"/>
  <c r="AH17" i="5"/>
  <c r="AH213" i="5"/>
  <c r="AM72" i="1"/>
  <c r="AM85" i="5" s="1"/>
  <c r="AJ222" i="5" l="1"/>
  <c r="AH222" i="5"/>
  <c r="AI222" i="5"/>
  <c r="AM87" i="5"/>
  <c r="AM209" i="5"/>
  <c r="AM213" i="5" s="1"/>
  <c r="AK185" i="1"/>
  <c r="AL181" i="1"/>
  <c r="AM181" i="1"/>
  <c r="AN181" i="1"/>
  <c r="AL185" i="1"/>
  <c r="AL183" i="1"/>
  <c r="AM185" i="1"/>
  <c r="AM183" i="1"/>
  <c r="AM182" i="1"/>
  <c r="AM180" i="1"/>
  <c r="AN182" i="1"/>
  <c r="AN185" i="1"/>
  <c r="AN183" i="1"/>
  <c r="AN180" i="1"/>
  <c r="AO185" i="1"/>
  <c r="AO183" i="1"/>
  <c r="AO182" i="1"/>
  <c r="AO181" i="1"/>
  <c r="AO180" i="1"/>
  <c r="AP181" i="1"/>
  <c r="AP185" i="1"/>
  <c r="AP183" i="1"/>
  <c r="AP182" i="1"/>
  <c r="AP180" i="1"/>
  <c r="AQ181" i="1"/>
  <c r="AQ185" i="1"/>
  <c r="AQ183" i="1"/>
  <c r="AQ182" i="1"/>
  <c r="AQ180" i="1"/>
  <c r="AR181" i="1"/>
  <c r="AU185" i="1"/>
  <c r="AT185" i="1"/>
  <c r="AS185" i="1"/>
  <c r="AR185" i="1"/>
  <c r="AU183" i="1"/>
  <c r="AT183" i="1"/>
  <c r="AS183" i="1"/>
  <c r="AR183" i="1"/>
  <c r="AU182" i="1"/>
  <c r="AT182" i="1"/>
  <c r="AS182" i="1"/>
  <c r="AR182" i="1"/>
  <c r="AT181" i="1"/>
  <c r="AS181" i="1"/>
  <c r="AU180" i="1"/>
  <c r="AT180" i="1"/>
  <c r="AS180" i="1"/>
  <c r="AR180" i="1"/>
  <c r="AV185" i="1"/>
  <c r="AV183" i="1"/>
  <c r="AV182" i="1"/>
  <c r="AV180" i="1"/>
  <c r="AW182" i="1"/>
  <c r="AR186" i="1" l="1"/>
  <c r="AT186" i="1"/>
  <c r="AO186" i="1"/>
  <c r="AS186" i="1"/>
  <c r="AU186" i="1"/>
  <c r="AV186" i="1"/>
  <c r="AM186" i="1"/>
  <c r="AN186" i="1"/>
  <c r="AP186" i="1"/>
  <c r="AQ186" i="1"/>
  <c r="AL147" i="1"/>
  <c r="AK147" i="1"/>
  <c r="AL146" i="1"/>
  <c r="AK146" i="1"/>
  <c r="AL144" i="1"/>
  <c r="AK144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W175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W163" i="1"/>
  <c r="AK155" i="1"/>
  <c r="AV155" i="1"/>
  <c r="AU155" i="1"/>
  <c r="AT155" i="1"/>
  <c r="AS155" i="1"/>
  <c r="AR155" i="1"/>
  <c r="AQ155" i="1"/>
  <c r="AP155" i="1"/>
  <c r="AO155" i="1"/>
  <c r="AN155" i="1"/>
  <c r="AM155" i="1"/>
  <c r="AL155" i="1"/>
  <c r="AW155" i="1"/>
  <c r="AV148" i="1"/>
  <c r="AU148" i="1"/>
  <c r="AT148" i="1"/>
  <c r="AS148" i="1"/>
  <c r="AR148" i="1"/>
  <c r="AQ148" i="1"/>
  <c r="AP148" i="1"/>
  <c r="AO148" i="1"/>
  <c r="AN148" i="1"/>
  <c r="AM148" i="1"/>
  <c r="AW148" i="1"/>
  <c r="AK141" i="1"/>
  <c r="AV141" i="1"/>
  <c r="AU141" i="1"/>
  <c r="AT141" i="1"/>
  <c r="AS141" i="1"/>
  <c r="AR141" i="1"/>
  <c r="AQ141" i="1"/>
  <c r="AP141" i="1"/>
  <c r="AO141" i="1"/>
  <c r="AN141" i="1"/>
  <c r="AM141" i="1"/>
  <c r="AL141" i="1"/>
  <c r="AW141" i="1"/>
  <c r="AK135" i="1"/>
  <c r="AV135" i="1"/>
  <c r="AU135" i="1"/>
  <c r="AT135" i="1"/>
  <c r="AS135" i="1"/>
  <c r="AR135" i="1"/>
  <c r="AQ135" i="1"/>
  <c r="AP135" i="1"/>
  <c r="AO135" i="1"/>
  <c r="AN135" i="1"/>
  <c r="AM135" i="1"/>
  <c r="AL135" i="1"/>
  <c r="AW135" i="1"/>
  <c r="AW183" i="1"/>
  <c r="AV128" i="1"/>
  <c r="AU128" i="1"/>
  <c r="AT128" i="1"/>
  <c r="AS128" i="1"/>
  <c r="AR128" i="1"/>
  <c r="AQ128" i="1"/>
  <c r="AP128" i="1"/>
  <c r="AO128" i="1"/>
  <c r="AN128" i="1"/>
  <c r="AM128" i="1"/>
  <c r="AL128" i="1"/>
  <c r="AW128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W121" i="1"/>
  <c r="AP115" i="1"/>
  <c r="AO115" i="1"/>
  <c r="AN115" i="1"/>
  <c r="AM115" i="1"/>
  <c r="AL115" i="1"/>
  <c r="AK115" i="1"/>
  <c r="AQ115" i="1"/>
  <c r="AV115" i="1"/>
  <c r="AU115" i="1"/>
  <c r="AT115" i="1"/>
  <c r="AS115" i="1"/>
  <c r="AR115" i="1"/>
  <c r="AW115" i="1"/>
  <c r="AK109" i="1"/>
  <c r="AV109" i="1"/>
  <c r="AU109" i="1"/>
  <c r="AT109" i="1"/>
  <c r="AS109" i="1"/>
  <c r="AR109" i="1"/>
  <c r="AQ109" i="1"/>
  <c r="AP109" i="1"/>
  <c r="AO109" i="1"/>
  <c r="AN109" i="1"/>
  <c r="AM109" i="1"/>
  <c r="AL109" i="1"/>
  <c r="AW109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W102" i="1"/>
  <c r="AK95" i="1"/>
  <c r="AV95" i="1"/>
  <c r="AU95" i="1"/>
  <c r="AT95" i="1"/>
  <c r="AS95" i="1"/>
  <c r="AR95" i="1"/>
  <c r="AQ95" i="1"/>
  <c r="AP95" i="1"/>
  <c r="AO95" i="1"/>
  <c r="AN95" i="1"/>
  <c r="AM95" i="1"/>
  <c r="AL95" i="1"/>
  <c r="AW95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W82" i="1"/>
  <c r="AK75" i="1"/>
  <c r="AV75" i="1"/>
  <c r="AU75" i="1"/>
  <c r="AT75" i="1"/>
  <c r="AS75" i="1"/>
  <c r="AR75" i="1"/>
  <c r="AQ75" i="1"/>
  <c r="AP75" i="1"/>
  <c r="AO75" i="1"/>
  <c r="AN75" i="1"/>
  <c r="AM75" i="1"/>
  <c r="AL75" i="1"/>
  <c r="AW75" i="1"/>
  <c r="AK69" i="1"/>
  <c r="AV69" i="1"/>
  <c r="AU69" i="1"/>
  <c r="AT69" i="1"/>
  <c r="AS69" i="1"/>
  <c r="AR69" i="1"/>
  <c r="AQ69" i="1"/>
  <c r="AP69" i="1"/>
  <c r="AO69" i="1"/>
  <c r="AN69" i="1"/>
  <c r="AM69" i="1"/>
  <c r="AL69" i="1"/>
  <c r="AW69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W62" i="1"/>
  <c r="AK57" i="1"/>
  <c r="AV57" i="1"/>
  <c r="AU57" i="1"/>
  <c r="AT57" i="1"/>
  <c r="AS57" i="1"/>
  <c r="AR57" i="1"/>
  <c r="AQ57" i="1"/>
  <c r="AP57" i="1"/>
  <c r="AO57" i="1"/>
  <c r="AN57" i="1"/>
  <c r="AM57" i="1"/>
  <c r="AL57" i="1"/>
  <c r="AW57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W50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W36" i="1"/>
  <c r="AW43" i="1"/>
  <c r="AV29" i="1"/>
  <c r="AU29" i="1"/>
  <c r="AT29" i="1"/>
  <c r="AS29" i="1"/>
  <c r="AR29" i="1"/>
  <c r="AQ29" i="1"/>
  <c r="AP29" i="1"/>
  <c r="AO29" i="1"/>
  <c r="AN29" i="1"/>
  <c r="AM29" i="1"/>
  <c r="AL29" i="1"/>
  <c r="AK24" i="1"/>
  <c r="AV24" i="1"/>
  <c r="AU24" i="1"/>
  <c r="AT24" i="1"/>
  <c r="AS24" i="1"/>
  <c r="AR24" i="1"/>
  <c r="AQ24" i="1"/>
  <c r="AP24" i="1"/>
  <c r="AO24" i="1"/>
  <c r="AN24" i="1"/>
  <c r="AM24" i="1"/>
  <c r="AL24" i="1"/>
  <c r="AW24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W17" i="1"/>
  <c r="AK138" i="2"/>
  <c r="AK136" i="2"/>
  <c r="AK134" i="2"/>
  <c r="AL134" i="2"/>
  <c r="AL138" i="2"/>
  <c r="AL137" i="2"/>
  <c r="AL136" i="2"/>
  <c r="AM137" i="2"/>
  <c r="AM138" i="2"/>
  <c r="AM136" i="2"/>
  <c r="AM135" i="2"/>
  <c r="AM134" i="2"/>
  <c r="AM133" i="2"/>
  <c r="AN138" i="2"/>
  <c r="AN137" i="2"/>
  <c r="AN136" i="2"/>
  <c r="AN135" i="2"/>
  <c r="AN134" i="2"/>
  <c r="AN133" i="2"/>
  <c r="AO134" i="2"/>
  <c r="AO138" i="2"/>
  <c r="AO137" i="2"/>
  <c r="AO136" i="2"/>
  <c r="AO135" i="2"/>
  <c r="AO133" i="2"/>
  <c r="AP138" i="2"/>
  <c r="AP137" i="2"/>
  <c r="AP136" i="2"/>
  <c r="AP135" i="2"/>
  <c r="AP134" i="2"/>
  <c r="AP133" i="2"/>
  <c r="AQ138" i="2"/>
  <c r="AQ137" i="2"/>
  <c r="AQ136" i="2"/>
  <c r="AQ135" i="2"/>
  <c r="AQ134" i="2"/>
  <c r="AQ133" i="2"/>
  <c r="AR134" i="2"/>
  <c r="AR138" i="2"/>
  <c r="AR137" i="2"/>
  <c r="AR136" i="2"/>
  <c r="AR135" i="2"/>
  <c r="AR133" i="2"/>
  <c r="AS133" i="2"/>
  <c r="AS138" i="2"/>
  <c r="AS137" i="2"/>
  <c r="AS136" i="2"/>
  <c r="AS135" i="2"/>
  <c r="AS134" i="2"/>
  <c r="AT134" i="2"/>
  <c r="AT138" i="2"/>
  <c r="AT137" i="2"/>
  <c r="AT136" i="2"/>
  <c r="AT135" i="2"/>
  <c r="AT133" i="2"/>
  <c r="AU137" i="2"/>
  <c r="AU133" i="2"/>
  <c r="AU138" i="2"/>
  <c r="AU136" i="2"/>
  <c r="AU135" i="2"/>
  <c r="AU134" i="2"/>
  <c r="AV138" i="2"/>
  <c r="AV137" i="2"/>
  <c r="AV136" i="2"/>
  <c r="AV135" i="2"/>
  <c r="AV133" i="2"/>
  <c r="AW137" i="2"/>
  <c r="AW136" i="2"/>
  <c r="AW133" i="2"/>
  <c r="AV128" i="2"/>
  <c r="AU128" i="2"/>
  <c r="AT128" i="2"/>
  <c r="AS128" i="2"/>
  <c r="AR128" i="2"/>
  <c r="AQ128" i="2"/>
  <c r="AP128" i="2"/>
  <c r="AO128" i="2"/>
  <c r="AN128" i="2"/>
  <c r="AM128" i="2"/>
  <c r="AL128" i="2"/>
  <c r="AW128" i="2"/>
  <c r="AL102" i="2"/>
  <c r="AL135" i="2" s="1"/>
  <c r="AK102" i="2"/>
  <c r="AK135" i="2" s="1"/>
  <c r="AL100" i="2"/>
  <c r="AL133" i="2" s="1"/>
  <c r="AK100" i="2"/>
  <c r="AK133" i="2" s="1"/>
  <c r="AT124" i="2"/>
  <c r="AS124" i="2"/>
  <c r="AR124" i="2"/>
  <c r="AQ124" i="2"/>
  <c r="AO124" i="2"/>
  <c r="AN124" i="2"/>
  <c r="AM124" i="2"/>
  <c r="AL124" i="2"/>
  <c r="AU124" i="2"/>
  <c r="AV124" i="2"/>
  <c r="AV117" i="2"/>
  <c r="AU117" i="2"/>
  <c r="AT117" i="2"/>
  <c r="AS117" i="2"/>
  <c r="AR117" i="2"/>
  <c r="AQ117" i="2"/>
  <c r="AP117" i="2"/>
  <c r="AO117" i="2"/>
  <c r="AN117" i="2"/>
  <c r="AM117" i="2"/>
  <c r="AL117" i="2"/>
  <c r="AK117" i="2"/>
  <c r="AW117" i="2"/>
  <c r="AK110" i="2"/>
  <c r="AV110" i="2"/>
  <c r="AU110" i="2"/>
  <c r="AT110" i="2"/>
  <c r="AS110" i="2"/>
  <c r="AR110" i="2"/>
  <c r="AQ110" i="2"/>
  <c r="AP110" i="2"/>
  <c r="AO110" i="2"/>
  <c r="AN110" i="2"/>
  <c r="AM110" i="2"/>
  <c r="AL110" i="2"/>
  <c r="AV103" i="2"/>
  <c r="AU103" i="2"/>
  <c r="AT103" i="2"/>
  <c r="AS103" i="2"/>
  <c r="AR103" i="2"/>
  <c r="AQ103" i="2"/>
  <c r="AP103" i="2"/>
  <c r="AO103" i="2"/>
  <c r="AN103" i="2"/>
  <c r="AM103" i="2"/>
  <c r="AW10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W93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W89" i="2"/>
  <c r="AV83" i="2"/>
  <c r="AU83" i="2"/>
  <c r="AT83" i="2"/>
  <c r="AS83" i="2"/>
  <c r="AR83" i="2"/>
  <c r="AQ83" i="2"/>
  <c r="AP83" i="2"/>
  <c r="AO83" i="2"/>
  <c r="AN83" i="2"/>
  <c r="AM83" i="2"/>
  <c r="AL83" i="2"/>
  <c r="AW83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W74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W62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W57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R48" i="2"/>
  <c r="AQ48" i="2"/>
  <c r="AP48" i="2"/>
  <c r="AO48" i="2"/>
  <c r="AN48" i="2"/>
  <c r="AM48" i="2"/>
  <c r="AL48" i="2"/>
  <c r="AK48" i="2"/>
  <c r="AS48" i="2"/>
  <c r="AV48" i="2"/>
  <c r="AU48" i="2"/>
  <c r="AT48" i="2"/>
  <c r="AW48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W43" i="2"/>
  <c r="AV39" i="2"/>
  <c r="AU39" i="2"/>
  <c r="AT39" i="2"/>
  <c r="AS39" i="2"/>
  <c r="AR39" i="2"/>
  <c r="AQ39" i="2"/>
  <c r="AP39" i="2"/>
  <c r="AO39" i="2"/>
  <c r="AN39" i="2"/>
  <c r="AM39" i="2"/>
  <c r="AL39" i="2"/>
  <c r="AW39" i="2"/>
  <c r="AK34" i="2"/>
  <c r="AV34" i="2"/>
  <c r="AU34" i="2"/>
  <c r="AT34" i="2"/>
  <c r="AS34" i="2"/>
  <c r="AR34" i="2"/>
  <c r="AQ34" i="2"/>
  <c r="AP34" i="2"/>
  <c r="AO34" i="2"/>
  <c r="AN34" i="2"/>
  <c r="AM34" i="2"/>
  <c r="AL34" i="2"/>
  <c r="AW34" i="2"/>
  <c r="AV27" i="2"/>
  <c r="AU27" i="2"/>
  <c r="AT27" i="2"/>
  <c r="AS27" i="2"/>
  <c r="AR27" i="2"/>
  <c r="AQ27" i="2"/>
  <c r="AP27" i="2"/>
  <c r="AO27" i="2"/>
  <c r="AN27" i="2"/>
  <c r="AM27" i="2"/>
  <c r="AL27" i="2"/>
  <c r="AW27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W23" i="2"/>
  <c r="AK13" i="2"/>
  <c r="AL13" i="2"/>
  <c r="AV13" i="2"/>
  <c r="AU13" i="2"/>
  <c r="AT13" i="2"/>
  <c r="AS13" i="2"/>
  <c r="AR13" i="2"/>
  <c r="AQ13" i="2"/>
  <c r="AP13" i="2"/>
  <c r="AO13" i="2"/>
  <c r="AN13" i="2"/>
  <c r="AM13" i="2"/>
  <c r="AW13" i="2"/>
  <c r="AL148" i="1" l="1"/>
  <c r="AK103" i="2"/>
  <c r="AK148" i="1"/>
  <c r="AL139" i="2"/>
  <c r="AL180" i="1"/>
  <c r="AL182" i="1"/>
  <c r="AL184" i="1"/>
  <c r="AL171" i="5"/>
  <c r="AK180" i="1"/>
  <c r="AK182" i="1"/>
  <c r="AK184" i="1"/>
  <c r="AK171" i="5"/>
  <c r="AL103" i="2"/>
  <c r="AK139" i="2"/>
  <c r="AS139" i="2"/>
  <c r="AQ139" i="2"/>
  <c r="AP139" i="2"/>
  <c r="AO139" i="2"/>
  <c r="AN139" i="2"/>
  <c r="AM139" i="2"/>
  <c r="AU139" i="2"/>
  <c r="AV139" i="2"/>
  <c r="AR139" i="2"/>
  <c r="AT139" i="2"/>
  <c r="AS132" i="4"/>
  <c r="AV132" i="4"/>
  <c r="AU132" i="4"/>
  <c r="AK186" i="1" l="1"/>
  <c r="AL186" i="1"/>
  <c r="AL103" i="4"/>
  <c r="AK103" i="4"/>
  <c r="AK170" i="5" s="1"/>
  <c r="AL101" i="4"/>
  <c r="AL131" i="4" s="1"/>
  <c r="AK101" i="4"/>
  <c r="AK131" i="4" s="1"/>
  <c r="AL102" i="4"/>
  <c r="AL132" i="4" s="1"/>
  <c r="AK102" i="4"/>
  <c r="AK132" i="4" s="1"/>
  <c r="AV126" i="4"/>
  <c r="AU126" i="4"/>
  <c r="AT126" i="4"/>
  <c r="AS126" i="4"/>
  <c r="AR126" i="4"/>
  <c r="AQ126" i="4"/>
  <c r="AP126" i="4"/>
  <c r="AO126" i="4"/>
  <c r="AN126" i="4"/>
  <c r="AM126" i="4"/>
  <c r="AL126" i="4"/>
  <c r="AK126" i="4"/>
  <c r="AW126" i="4"/>
  <c r="AK135" i="4"/>
  <c r="AK136" i="4"/>
  <c r="AK133" i="4"/>
  <c r="AL136" i="4"/>
  <c r="AL135" i="4"/>
  <c r="AM131" i="4"/>
  <c r="AM136" i="4"/>
  <c r="AM135" i="4"/>
  <c r="AN136" i="4"/>
  <c r="AN135" i="4"/>
  <c r="AN133" i="4"/>
  <c r="AN131" i="4"/>
  <c r="AO136" i="4"/>
  <c r="AO135" i="4"/>
  <c r="AO134" i="4"/>
  <c r="AO133" i="4"/>
  <c r="AO132" i="4"/>
  <c r="AO131" i="4"/>
  <c r="AP131" i="4"/>
  <c r="AU136" i="4"/>
  <c r="AT136" i="4"/>
  <c r="AS136" i="4"/>
  <c r="AR136" i="4"/>
  <c r="AQ136" i="4"/>
  <c r="AP136" i="4"/>
  <c r="AU135" i="4"/>
  <c r="AT135" i="4"/>
  <c r="AS135" i="4"/>
  <c r="AR135" i="4"/>
  <c r="AQ135" i="4"/>
  <c r="AP135" i="4"/>
  <c r="AU134" i="4"/>
  <c r="AT134" i="4"/>
  <c r="AS134" i="4"/>
  <c r="AR134" i="4"/>
  <c r="AQ134" i="4"/>
  <c r="AP134" i="4"/>
  <c r="AU133" i="4"/>
  <c r="AT133" i="4"/>
  <c r="AS133" i="4"/>
  <c r="AR133" i="4"/>
  <c r="AQ133" i="4"/>
  <c r="AP133" i="4"/>
  <c r="AR132" i="4"/>
  <c r="AQ132" i="4"/>
  <c r="AP132" i="4"/>
  <c r="AU131" i="4"/>
  <c r="AT131" i="4"/>
  <c r="AS131" i="4"/>
  <c r="AR131" i="4"/>
  <c r="AQ131" i="4"/>
  <c r="AV136" i="4"/>
  <c r="AV135" i="4"/>
  <c r="AV134" i="4"/>
  <c r="AV133" i="4"/>
  <c r="AV131" i="4"/>
  <c r="AW136" i="4"/>
  <c r="AW135" i="4"/>
  <c r="AW133" i="4"/>
  <c r="AV121" i="4"/>
  <c r="AU121" i="4"/>
  <c r="AT121" i="4"/>
  <c r="AS121" i="4"/>
  <c r="AR121" i="4"/>
  <c r="AQ121" i="4"/>
  <c r="AP121" i="4"/>
  <c r="AO121" i="4"/>
  <c r="AN121" i="4"/>
  <c r="AM121" i="4"/>
  <c r="AL121" i="4"/>
  <c r="AK114" i="4"/>
  <c r="AV114" i="4"/>
  <c r="AU114" i="4"/>
  <c r="AT114" i="4"/>
  <c r="AS114" i="4"/>
  <c r="AR114" i="4"/>
  <c r="AQ114" i="4"/>
  <c r="AP114" i="4"/>
  <c r="AO114" i="4"/>
  <c r="AN114" i="4"/>
  <c r="AM114" i="4"/>
  <c r="AL114" i="4"/>
  <c r="AW114" i="4"/>
  <c r="AV105" i="4"/>
  <c r="AU105" i="4"/>
  <c r="AT105" i="4"/>
  <c r="AS105" i="4"/>
  <c r="AR105" i="4"/>
  <c r="AQ105" i="4"/>
  <c r="AP105" i="4"/>
  <c r="AO105" i="4"/>
  <c r="AN105" i="4"/>
  <c r="AM105" i="4"/>
  <c r="AW105" i="4"/>
  <c r="AV98" i="4"/>
  <c r="AU98" i="4"/>
  <c r="AT98" i="4"/>
  <c r="AS98" i="4"/>
  <c r="AR98" i="4"/>
  <c r="AQ98" i="4"/>
  <c r="AP98" i="4"/>
  <c r="AO98" i="4"/>
  <c r="AN98" i="4"/>
  <c r="AM98" i="4"/>
  <c r="AL98" i="4"/>
  <c r="AK98" i="4"/>
  <c r="AW98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V81" i="4"/>
  <c r="AU81" i="4"/>
  <c r="AT81" i="4"/>
  <c r="AS81" i="4"/>
  <c r="AR81" i="4"/>
  <c r="AQ81" i="4"/>
  <c r="AP81" i="4"/>
  <c r="AO81" i="4"/>
  <c r="AN81" i="4"/>
  <c r="AM81" i="4"/>
  <c r="AL81" i="4"/>
  <c r="AK81" i="4"/>
  <c r="AW81" i="4"/>
  <c r="AV75" i="4"/>
  <c r="AU75" i="4"/>
  <c r="AT75" i="4"/>
  <c r="AS75" i="4"/>
  <c r="AR75" i="4"/>
  <c r="AQ75" i="4"/>
  <c r="AP75" i="4"/>
  <c r="AO75" i="4"/>
  <c r="AN75" i="4"/>
  <c r="AM75" i="4"/>
  <c r="AL75" i="4"/>
  <c r="AW75" i="4"/>
  <c r="AO69" i="4"/>
  <c r="AN69" i="4"/>
  <c r="AM69" i="4"/>
  <c r="AL69" i="4"/>
  <c r="AK69" i="4"/>
  <c r="AP69" i="4"/>
  <c r="AV69" i="4"/>
  <c r="AU69" i="4"/>
  <c r="AS69" i="4"/>
  <c r="AR69" i="4"/>
  <c r="AQ69" i="4"/>
  <c r="AV61" i="4"/>
  <c r="AU61" i="4"/>
  <c r="AT61" i="4"/>
  <c r="AS61" i="4"/>
  <c r="AR61" i="4"/>
  <c r="AQ61" i="4"/>
  <c r="AP61" i="4"/>
  <c r="AO61" i="4"/>
  <c r="AN61" i="4"/>
  <c r="AM61" i="4"/>
  <c r="AL61" i="4"/>
  <c r="AK61" i="4"/>
  <c r="AU54" i="4"/>
  <c r="AT54" i="4"/>
  <c r="AS54" i="4"/>
  <c r="AR54" i="4"/>
  <c r="AQ54" i="4"/>
  <c r="AP54" i="4"/>
  <c r="AO54" i="4"/>
  <c r="AN54" i="4"/>
  <c r="AM54" i="4"/>
  <c r="AL54" i="4"/>
  <c r="AK54" i="4"/>
  <c r="AV54" i="4"/>
  <c r="AW54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W45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W33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W26" i="4"/>
  <c r="AU20" i="4"/>
  <c r="AS20" i="4"/>
  <c r="AR20" i="4"/>
  <c r="AQ20" i="4"/>
  <c r="AP20" i="4"/>
  <c r="AO20" i="4"/>
  <c r="AN20" i="4"/>
  <c r="AM20" i="4"/>
  <c r="AL20" i="4"/>
  <c r="AK20" i="4"/>
  <c r="AS26" i="3"/>
  <c r="AS60" i="5" s="1"/>
  <c r="AS102" i="3"/>
  <c r="AS219" i="5" s="1"/>
  <c r="AR25" i="3"/>
  <c r="AR59" i="5" s="1"/>
  <c r="AQ25" i="3"/>
  <c r="AQ94" i="3" s="1"/>
  <c r="AP25" i="3"/>
  <c r="AP59" i="5" s="1"/>
  <c r="AO25" i="3"/>
  <c r="AL25" i="3"/>
  <c r="AL59" i="5" s="1"/>
  <c r="AL219" i="5" s="1"/>
  <c r="AK25" i="3"/>
  <c r="AK59" i="5" s="1"/>
  <c r="AK219" i="5" s="1"/>
  <c r="AR26" i="3"/>
  <c r="AR60" i="5" s="1"/>
  <c r="AQ26" i="3"/>
  <c r="AP26" i="3"/>
  <c r="AP95" i="3" s="1"/>
  <c r="AO26" i="3"/>
  <c r="AO60" i="5" s="1"/>
  <c r="AN26" i="3"/>
  <c r="AN60" i="5" s="1"/>
  <c r="AL26" i="3"/>
  <c r="AL60" i="5" s="1"/>
  <c r="AL220" i="5" s="1"/>
  <c r="AK26" i="3"/>
  <c r="AK60" i="5" s="1"/>
  <c r="AK220" i="5" s="1"/>
  <c r="AS22" i="3"/>
  <c r="AR22" i="3"/>
  <c r="AR91" i="3" s="1"/>
  <c r="AQ22" i="3"/>
  <c r="AQ56" i="5" s="1"/>
  <c r="AO22" i="3"/>
  <c r="AO91" i="3" s="1"/>
  <c r="AP22" i="3"/>
  <c r="AP56" i="5" s="1"/>
  <c r="AN22" i="3"/>
  <c r="AN56" i="5" s="1"/>
  <c r="AL22" i="3"/>
  <c r="AK22" i="3"/>
  <c r="AK56" i="5" s="1"/>
  <c r="AM95" i="3"/>
  <c r="AM94" i="3"/>
  <c r="AM92" i="3"/>
  <c r="AM91" i="3"/>
  <c r="AN92" i="3"/>
  <c r="AO94" i="3"/>
  <c r="AO92" i="3"/>
  <c r="AP92" i="3"/>
  <c r="AV95" i="3"/>
  <c r="AU95" i="3"/>
  <c r="AT95" i="3"/>
  <c r="AV94" i="3"/>
  <c r="AU94" i="3"/>
  <c r="AT94" i="3"/>
  <c r="AS94" i="3"/>
  <c r="AV92" i="3"/>
  <c r="AU92" i="3"/>
  <c r="AT92" i="3"/>
  <c r="AS92" i="3"/>
  <c r="AR92" i="3"/>
  <c r="AQ92" i="3"/>
  <c r="AV91" i="3"/>
  <c r="AU91" i="3"/>
  <c r="AT91" i="3"/>
  <c r="AS91" i="3"/>
  <c r="AW95" i="3"/>
  <c r="AL77" i="3"/>
  <c r="AO82" i="3"/>
  <c r="AN82" i="3"/>
  <c r="AM82" i="3"/>
  <c r="AL82" i="3"/>
  <c r="AP82" i="3"/>
  <c r="AV82" i="3"/>
  <c r="AU82" i="3"/>
  <c r="AT82" i="3"/>
  <c r="AS82" i="3"/>
  <c r="AR82" i="3"/>
  <c r="AQ82" i="3"/>
  <c r="AW82" i="3"/>
  <c r="AO73" i="3"/>
  <c r="AN73" i="3"/>
  <c r="AM73" i="3"/>
  <c r="AL73" i="3"/>
  <c r="AK73" i="3"/>
  <c r="AP73" i="3"/>
  <c r="AV73" i="3"/>
  <c r="AT73" i="3"/>
  <c r="AS73" i="3"/>
  <c r="AR73" i="3"/>
  <c r="AQ73" i="3"/>
  <c r="AW73" i="3"/>
  <c r="AV68" i="3"/>
  <c r="AU68" i="3"/>
  <c r="AT68" i="3"/>
  <c r="AS68" i="3"/>
  <c r="AR68" i="3"/>
  <c r="AQ68" i="3"/>
  <c r="AP68" i="3"/>
  <c r="AO68" i="3"/>
  <c r="AN68" i="3"/>
  <c r="AM68" i="3"/>
  <c r="AL68" i="3"/>
  <c r="AK68" i="3"/>
  <c r="AW68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W53" i="3"/>
  <c r="AM47" i="3"/>
  <c r="AL47" i="3"/>
  <c r="AK47" i="3"/>
  <c r="AN47" i="3"/>
  <c r="AW47" i="3"/>
  <c r="AV47" i="3"/>
  <c r="AU47" i="3"/>
  <c r="AT47" i="3"/>
  <c r="AS47" i="3"/>
  <c r="AR47" i="3"/>
  <c r="AQ47" i="3"/>
  <c r="AP47" i="3"/>
  <c r="AO47" i="3"/>
  <c r="AM40" i="3"/>
  <c r="AL40" i="3"/>
  <c r="AN40" i="3"/>
  <c r="AV40" i="3"/>
  <c r="AU40" i="3"/>
  <c r="AT40" i="3"/>
  <c r="AS40" i="3"/>
  <c r="AR40" i="3"/>
  <c r="AQ40" i="3"/>
  <c r="AP40" i="3"/>
  <c r="AO40" i="3"/>
  <c r="AW40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W34" i="3"/>
  <c r="AM27" i="3"/>
  <c r="AV27" i="3"/>
  <c r="AU27" i="3"/>
  <c r="AT27" i="3"/>
  <c r="AW27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V137" i="4" l="1"/>
  <c r="AL168" i="5"/>
  <c r="AK168" i="5"/>
  <c r="AK172" i="5" s="1"/>
  <c r="AL133" i="4"/>
  <c r="AL137" i="4" s="1"/>
  <c r="AL170" i="5"/>
  <c r="AS27" i="3"/>
  <c r="AP27" i="3"/>
  <c r="AL99" i="3"/>
  <c r="AL56" i="5"/>
  <c r="AO99" i="3"/>
  <c r="AO56" i="5"/>
  <c r="AR99" i="3"/>
  <c r="AR216" i="5" s="1"/>
  <c r="AR56" i="5"/>
  <c r="AN211" i="5"/>
  <c r="AN220" i="5"/>
  <c r="AP103" i="3"/>
  <c r="AP60" i="5"/>
  <c r="AP61" i="5" s="1"/>
  <c r="AR211" i="5"/>
  <c r="AP209" i="5"/>
  <c r="AP219" i="5"/>
  <c r="AR209" i="5"/>
  <c r="AS211" i="5"/>
  <c r="AL211" i="5"/>
  <c r="AM96" i="3"/>
  <c r="AK61" i="5"/>
  <c r="AK216" i="5"/>
  <c r="AN61" i="5"/>
  <c r="AN206" i="5"/>
  <c r="AN216" i="5"/>
  <c r="AP206" i="5"/>
  <c r="AP216" i="5"/>
  <c r="AQ206" i="5"/>
  <c r="AS99" i="3"/>
  <c r="AS216" i="5" s="1"/>
  <c r="AS56" i="5"/>
  <c r="AO211" i="5"/>
  <c r="AO220" i="5"/>
  <c r="AQ103" i="3"/>
  <c r="AQ220" i="5" s="1"/>
  <c r="AQ60" i="5"/>
  <c r="AO102" i="3"/>
  <c r="AO59" i="5"/>
  <c r="AQ102" i="3"/>
  <c r="AQ219" i="5" s="1"/>
  <c r="AQ59" i="5"/>
  <c r="AK209" i="5"/>
  <c r="AK211" i="5"/>
  <c r="AK105" i="4"/>
  <c r="AR137" i="4"/>
  <c r="AT137" i="4"/>
  <c r="AO137" i="4"/>
  <c r="AN137" i="4"/>
  <c r="AK27" i="3"/>
  <c r="AK99" i="3"/>
  <c r="AN91" i="3"/>
  <c r="AN99" i="3"/>
  <c r="AP91" i="3"/>
  <c r="AP99" i="3"/>
  <c r="AQ91" i="3"/>
  <c r="AQ99" i="3"/>
  <c r="AQ216" i="5" s="1"/>
  <c r="AL95" i="3"/>
  <c r="AL103" i="3"/>
  <c r="AO95" i="3"/>
  <c r="AO96" i="3" s="1"/>
  <c r="AO103" i="3"/>
  <c r="AK94" i="3"/>
  <c r="AK102" i="3"/>
  <c r="AN94" i="3"/>
  <c r="AN102" i="3"/>
  <c r="AP94" i="3"/>
  <c r="AP102" i="3"/>
  <c r="AR94" i="3"/>
  <c r="AR102" i="3"/>
  <c r="AR219" i="5" s="1"/>
  <c r="AS95" i="3"/>
  <c r="AS103" i="3"/>
  <c r="AS220" i="5" s="1"/>
  <c r="AQ27" i="3"/>
  <c r="AL27" i="3"/>
  <c r="AQ95" i="3"/>
  <c r="AK95" i="3"/>
  <c r="AK103" i="3"/>
  <c r="AN95" i="3"/>
  <c r="AN103" i="3"/>
  <c r="AR95" i="3"/>
  <c r="AR103" i="3"/>
  <c r="AR220" i="5" s="1"/>
  <c r="AL94" i="3"/>
  <c r="AL102" i="3"/>
  <c r="AR27" i="3"/>
  <c r="AM137" i="4"/>
  <c r="AL105" i="4"/>
  <c r="AQ137" i="4"/>
  <c r="AS137" i="4"/>
  <c r="AU137" i="4"/>
  <c r="AP137" i="4"/>
  <c r="AK137" i="4"/>
  <c r="AL91" i="3"/>
  <c r="AO27" i="3"/>
  <c r="AK91" i="3"/>
  <c r="AN27" i="3"/>
  <c r="AN213" i="5" l="1"/>
  <c r="AN222" i="5"/>
  <c r="AK222" i="5"/>
  <c r="AL172" i="5"/>
  <c r="AO104" i="3"/>
  <c r="AL104" i="3"/>
  <c r="AR104" i="3"/>
  <c r="AS104" i="3"/>
  <c r="AP96" i="3"/>
  <c r="AP104" i="3"/>
  <c r="AL209" i="5"/>
  <c r="AK206" i="5"/>
  <c r="AK213" i="5" s="1"/>
  <c r="AN96" i="3"/>
  <c r="AK96" i="3"/>
  <c r="AQ104" i="3"/>
  <c r="AN104" i="3"/>
  <c r="AK104" i="3"/>
  <c r="AQ209" i="5"/>
  <c r="AO219" i="5"/>
  <c r="AO209" i="5"/>
  <c r="AQ211" i="5"/>
  <c r="AS61" i="5"/>
  <c r="AS206" i="5"/>
  <c r="AS213" i="5" s="1"/>
  <c r="AS222" i="5"/>
  <c r="AQ61" i="5"/>
  <c r="AP211" i="5"/>
  <c r="AP213" i="5" s="1"/>
  <c r="AP220" i="5"/>
  <c r="AR61" i="5"/>
  <c r="AR206" i="5"/>
  <c r="AR213" i="5" s="1"/>
  <c r="AR222" i="5"/>
  <c r="AO61" i="5"/>
  <c r="AO206" i="5"/>
  <c r="AO216" i="5"/>
  <c r="AL61" i="5"/>
  <c r="AL216" i="5"/>
  <c r="AL206" i="5"/>
  <c r="AL96" i="3"/>
  <c r="AQ90" i="3"/>
  <c r="AQ96" i="3" s="1"/>
  <c r="AL222" i="5" l="1"/>
  <c r="AO222" i="5"/>
  <c r="AP222" i="5"/>
  <c r="AO213" i="5"/>
  <c r="AL213" i="5"/>
  <c r="AQ222" i="5"/>
  <c r="AQ213" i="5"/>
  <c r="AW90" i="3"/>
  <c r="AV90" i="3"/>
  <c r="AV96" i="3" s="1"/>
  <c r="AU90" i="3"/>
  <c r="AU96" i="3" s="1"/>
  <c r="AT90" i="3"/>
  <c r="AT96" i="3" s="1"/>
  <c r="AS90" i="3"/>
  <c r="AS96" i="3" s="1"/>
  <c r="AR90" i="3"/>
  <c r="AR96" i="3" s="1"/>
  <c r="AW185" i="1" l="1"/>
  <c r="AW138" i="2"/>
  <c r="AW134" i="4" l="1"/>
  <c r="AW108" i="2" l="1"/>
  <c r="AW177" i="5" s="1"/>
  <c r="AW179" i="5" l="1"/>
  <c r="AW110" i="2"/>
  <c r="AW135" i="2"/>
  <c r="AW139" i="2" s="1"/>
  <c r="AW13" i="3"/>
  <c r="AW43" i="5" l="1"/>
  <c r="AW102" i="3"/>
  <c r="AW15" i="3"/>
  <c r="AW94" i="3"/>
  <c r="AW96" i="3" s="1"/>
  <c r="AW104" i="3" l="1"/>
  <c r="AW219" i="5"/>
  <c r="AW45" i="5"/>
  <c r="AW209" i="5"/>
  <c r="AW166" i="1"/>
  <c r="AW222" i="5" l="1"/>
  <c r="AW170" i="1"/>
  <c r="AW180" i="1"/>
  <c r="AW186" i="1" s="1"/>
  <c r="AW117" i="4"/>
  <c r="AW121" i="4" s="1"/>
  <c r="AW84" i="4"/>
  <c r="AW149" i="5" s="1"/>
  <c r="AW154" i="5" s="1"/>
  <c r="AW190" i="5" l="1"/>
  <c r="AW194" i="5" s="1"/>
  <c r="AW89" i="4"/>
  <c r="AW131" i="4"/>
  <c r="AW137" i="4" s="1"/>
  <c r="AW206" i="5" l="1"/>
  <c r="AW213" i="5" s="1"/>
</calcChain>
</file>

<file path=xl/sharedStrings.xml><?xml version="1.0" encoding="utf-8"?>
<sst xmlns="http://schemas.openxmlformats.org/spreadsheetml/2006/main" count="991" uniqueCount="124">
  <si>
    <t>Bachelor's</t>
  </si>
  <si>
    <t>FY 2011</t>
  </si>
  <si>
    <t>FY 2012</t>
  </si>
  <si>
    <t>FY 2010</t>
  </si>
  <si>
    <t>FY 2013</t>
  </si>
  <si>
    <t>Master's</t>
  </si>
  <si>
    <t>FY 2009</t>
  </si>
  <si>
    <t>Doctor's-research/scholarship</t>
  </si>
  <si>
    <t>FY 2008</t>
  </si>
  <si>
    <t>Graduate Certificate</t>
  </si>
  <si>
    <t>Undergraduate Certificate</t>
  </si>
  <si>
    <t>Educational Specialist</t>
  </si>
  <si>
    <t>FY 2007</t>
  </si>
  <si>
    <t>FY 2006</t>
  </si>
  <si>
    <t>FY 2005</t>
  </si>
  <si>
    <t>FY 2004</t>
  </si>
  <si>
    <t>FY 2003</t>
  </si>
  <si>
    <t>FY 2002</t>
  </si>
  <si>
    <t>FY 2001</t>
  </si>
  <si>
    <t>FY 2000</t>
  </si>
  <si>
    <t>FY 1999</t>
  </si>
  <si>
    <t>FY 1998</t>
  </si>
  <si>
    <t>FY 1997</t>
  </si>
  <si>
    <t>TABLE 2.10</t>
  </si>
  <si>
    <t>UNIVERSITY OF MISSOURI-COLUMBIA</t>
  </si>
  <si>
    <t>UNIVERSITY OF MISSOURI SYSTEM</t>
  </si>
  <si>
    <t>UNIVERSITY OF MISSOURI-KANSAS CITY</t>
  </si>
  <si>
    <t>UNIVERSITY OF MISSOURI-ST. LOUIS</t>
  </si>
  <si>
    <t>MISSOURI UNIVERSITY OF SCIENCE AND TECHNOLOGY</t>
  </si>
  <si>
    <t>SUMMARY</t>
  </si>
  <si>
    <t>MAJOR CIP GROUP</t>
  </si>
  <si>
    <t>Source: IPEDS C, Completions Survey</t>
  </si>
  <si>
    <t>Doctor's-professional practice</t>
  </si>
  <si>
    <t>STEM Programs*</t>
  </si>
  <si>
    <t>FY 1996</t>
  </si>
  <si>
    <t>FY 1995</t>
  </si>
  <si>
    <t>FY 1994</t>
  </si>
  <si>
    <t>FY 1993</t>
  </si>
  <si>
    <t>FY 1992</t>
  </si>
  <si>
    <t>FY 1989</t>
  </si>
  <si>
    <t>FY 1990</t>
  </si>
  <si>
    <t>FY 1991</t>
  </si>
  <si>
    <t>FY 1987</t>
  </si>
  <si>
    <t>FY 1988</t>
  </si>
  <si>
    <t>Professional Development</t>
  </si>
  <si>
    <t>FY 1986</t>
  </si>
  <si>
    <t>FY 1985</t>
  </si>
  <si>
    <t>FY 1984</t>
  </si>
  <si>
    <t>FY 1983</t>
  </si>
  <si>
    <t>FY 1982</t>
  </si>
  <si>
    <t>FY 1981</t>
  </si>
  <si>
    <t>FY 1980</t>
  </si>
  <si>
    <t>FY 1979</t>
  </si>
  <si>
    <t>FY 1978</t>
  </si>
  <si>
    <t>FY 1977</t>
  </si>
  <si>
    <t>FY 1976</t>
  </si>
  <si>
    <t>FY 1975</t>
  </si>
  <si>
    <t>FY 1974</t>
  </si>
  <si>
    <t>FY 1973</t>
  </si>
  <si>
    <t>FY 1972</t>
  </si>
  <si>
    <t>FY 1971</t>
  </si>
  <si>
    <t>FY 1970</t>
  </si>
  <si>
    <t>FY 1969</t>
  </si>
  <si>
    <t>FY 1968</t>
  </si>
  <si>
    <t>01 - Agriculture &amp; Agriculture Operations*</t>
  </si>
  <si>
    <t>03 - Natural Resources &amp; Conservation*</t>
  </si>
  <si>
    <t>04 - Architecture</t>
  </si>
  <si>
    <t>05 - Area,  Ethnic,  Cultural,  Gender, &amp; Group Studies</t>
  </si>
  <si>
    <t>09 - Communication &amp; Journalism</t>
  </si>
  <si>
    <t>11 - Computer &amp; Information Sciences*</t>
  </si>
  <si>
    <t>13 - Education</t>
  </si>
  <si>
    <t>14 - Engineering*</t>
  </si>
  <si>
    <t>99 - Grand Totals</t>
  </si>
  <si>
    <t>54 - History</t>
  </si>
  <si>
    <t>52 - Business  Management  &amp; Marketing</t>
  </si>
  <si>
    <t>51 - Health Professions</t>
  </si>
  <si>
    <t>50 - Visual &amp; Performing Arts</t>
  </si>
  <si>
    <t>45 - Social Sciences</t>
  </si>
  <si>
    <t>44 - Public Administration &amp; Social Service</t>
  </si>
  <si>
    <t>43 - Homeland Security, Law Enforcement, &amp; Firefighting</t>
  </si>
  <si>
    <t>42 - Psychology</t>
  </si>
  <si>
    <t>40 - Physical Sciences*</t>
  </si>
  <si>
    <t>38 - Philosophy &amp; Religious Studies</t>
  </si>
  <si>
    <t>31 - Parks, Recreation, Leisure, &amp; Fitness Studies</t>
  </si>
  <si>
    <t>30 - Multi/Interdisciplinary Studies</t>
  </si>
  <si>
    <t>27 - Mathematics &amp; Statistics*</t>
  </si>
  <si>
    <t>19 - Family &amp; Consumer Sciences/Human Sciences</t>
  </si>
  <si>
    <t>22 - Legal Professions &amp; Studies</t>
  </si>
  <si>
    <t>23 - English Language &amp; Literature/Letters</t>
  </si>
  <si>
    <t>26 - Biological &amp; Biomedical Sciences*</t>
  </si>
  <si>
    <t>25 - Library Science</t>
  </si>
  <si>
    <t>24 - Liberal Arts &amp; Sciences/General Studies &amp; Humanities</t>
  </si>
  <si>
    <t>16 - Foreign Languages, Literatures, &amp; Linguistics</t>
  </si>
  <si>
    <t>15 - Engineering Technologies*</t>
  </si>
  <si>
    <t xml:space="preserve">            Prior year figures reflect current CIP classification.</t>
  </si>
  <si>
    <t xml:space="preserve">            17 &amp; 18 merged to create group 51.  Prior figures reflect current CIP classification.</t>
  </si>
  <si>
    <t>Notes: In FY 1992, Major CIP Groups 16 &amp; 17 merged to create group 52 and Major CIP Groups</t>
  </si>
  <si>
    <t xml:space="preserve">            figures reflect current CIP classification.</t>
  </si>
  <si>
    <t xml:space="preserve">            In FY 2003, Major CIP Group 02 merged with group 01 and Major CIP Group 54 separated</t>
  </si>
  <si>
    <t xml:space="preserve">            from group 45.  Prior year figures reflect current CIP classification.</t>
  </si>
  <si>
    <t xml:space="preserve">            current CIP classification.          </t>
  </si>
  <si>
    <t xml:space="preserve">            In FY 2003, Major CIP Group 54 separated from group 45.  Prior year figures reflect</t>
  </si>
  <si>
    <t xml:space="preserve">            Prior to FY 2007, Major CIP Group 03 was originally reported in group 30.  Prior year</t>
  </si>
  <si>
    <t>Notes: In FY 2003, Major CIP Group 54 separated from group 45.  Prior year figures reflect</t>
  </si>
  <si>
    <t xml:space="preserve">            Prior to FY 2010 (except FY 2003), Major CIP Group 15 was originally reported in group 14.</t>
  </si>
  <si>
    <t xml:space="preserve">            Prior to FY 2007, Major CIP Group 03 for UMKC was originally reported in group 30.</t>
  </si>
  <si>
    <t xml:space="preserve">            Prior to FY 2010 (except FY 2003), Major CIP Group 15 for S&amp;T was originally reported in</t>
  </si>
  <si>
    <t xml:space="preserve">            group 14.  Prior year figures reflect current CIP classification.</t>
  </si>
  <si>
    <t>FY 2014</t>
  </si>
  <si>
    <t>DEGREES AWARDED</t>
  </si>
  <si>
    <t>FY 2015</t>
  </si>
  <si>
    <t>29 - Military Technologies &amp; Applied Sciences*</t>
  </si>
  <si>
    <t>FY 2016</t>
  </si>
  <si>
    <t>FY 2017</t>
  </si>
  <si>
    <t>FY 2018</t>
  </si>
  <si>
    <t>*STEM programs are based on CIP codes listed in the Missouri Department of Higher Education's (MDHE) Performance Funding manual, located on page 5:</t>
  </si>
  <si>
    <t>https://dhe.mo.gov/documents/performancefunding2018.pdf</t>
  </si>
  <si>
    <t>FY 2019</t>
  </si>
  <si>
    <t>FY 2020</t>
  </si>
  <si>
    <t xml:space="preserve">            In FY 2020, Veterinary programs changed from Major CIP Group 51 to group 01.</t>
  </si>
  <si>
    <t>FY 2021</t>
  </si>
  <si>
    <t>FY 2022</t>
  </si>
  <si>
    <t>FY 2023</t>
  </si>
  <si>
    <t>UM-IR 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</si>
</sst>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Times New Roman"/>
      <family val="1"/>
    </font>
    <font>
      <u/>
      <sz val="7.85"/>
      <color indexed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37" fontId="9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6" xfId="0" applyNumberFormat="1" applyFont="1" applyBorder="1"/>
    <xf numFmtId="3" fontId="2" fillId="0" borderId="7" xfId="0" applyNumberFormat="1" applyFont="1" applyBorder="1"/>
    <xf numFmtId="0" fontId="4" fillId="0" borderId="0" xfId="0" applyFont="1"/>
    <xf numFmtId="3" fontId="3" fillId="0" borderId="0" xfId="0" applyNumberFormat="1" applyFont="1"/>
    <xf numFmtId="3" fontId="2" fillId="0" borderId="4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2" borderId="0" xfId="0" applyNumberFormat="1" applyFont="1" applyFill="1"/>
    <xf numFmtId="3" fontId="3" fillId="2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right"/>
    </xf>
    <xf numFmtId="3" fontId="3" fillId="3" borderId="0" xfId="0" applyNumberFormat="1" applyFont="1" applyFill="1" applyAlignment="1">
      <alignment vertical="center"/>
    </xf>
    <xf numFmtId="3" fontId="2" fillId="3" borderId="0" xfId="0" applyNumberFormat="1" applyFont="1" applyFill="1"/>
    <xf numFmtId="3" fontId="8" fillId="0" borderId="0" xfId="0" applyNumberFormat="1" applyFont="1"/>
    <xf numFmtId="3" fontId="3" fillId="4" borderId="0" xfId="0" applyNumberFormat="1" applyFont="1" applyFill="1" applyAlignment="1">
      <alignment vertical="center"/>
    </xf>
    <xf numFmtId="3" fontId="2" fillId="4" borderId="0" xfId="0" applyNumberFormat="1" applyFont="1" applyFill="1"/>
    <xf numFmtId="3" fontId="3" fillId="5" borderId="0" xfId="0" applyNumberFormat="1" applyFont="1" applyFill="1" applyAlignment="1">
      <alignment vertical="center"/>
    </xf>
    <xf numFmtId="3" fontId="2" fillId="5" borderId="0" xfId="0" applyNumberFormat="1" applyFont="1" applyFill="1"/>
    <xf numFmtId="3" fontId="3" fillId="6" borderId="0" xfId="0" applyNumberFormat="1" applyFont="1" applyFill="1" applyAlignment="1">
      <alignment vertical="center"/>
    </xf>
    <xf numFmtId="3" fontId="2" fillId="6" borderId="0" xfId="0" applyNumberFormat="1" applyFont="1" applyFill="1"/>
    <xf numFmtId="3" fontId="2" fillId="0" borderId="0" xfId="0" quotePrefix="1" applyNumberFormat="1" applyFont="1"/>
    <xf numFmtId="0" fontId="5" fillId="0" borderId="1" xfId="0" applyFont="1" applyBorder="1"/>
    <xf numFmtId="3" fontId="5" fillId="0" borderId="0" xfId="0" applyNumberFormat="1" applyFont="1"/>
    <xf numFmtId="3" fontId="2" fillId="7" borderId="0" xfId="0" applyNumberFormat="1" applyFont="1" applyFill="1"/>
    <xf numFmtId="0" fontId="0" fillId="0" borderId="0" xfId="0" applyAlignment="1">
      <alignment wrapText="1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7" fillId="0" borderId="1" xfId="1" applyNumberFormat="1" applyFont="1" applyBorder="1" applyAlignment="1"/>
    <xf numFmtId="0" fontId="7" fillId="0" borderId="1" xfId="1" applyFont="1" applyBorder="1" applyAlignment="1"/>
    <xf numFmtId="3" fontId="2" fillId="0" borderId="4" xfId="0" applyNumberFormat="1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7" fillId="0" borderId="0" xfId="1" applyFont="1" applyAlignment="1"/>
    <xf numFmtId="0" fontId="0" fillId="0" borderId="0" xfId="0"/>
  </cellXfs>
  <cellStyles count="4"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FCC"/>
      <color rgb="FFDDDDDD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fa/ir/ipedsc" TargetMode="External"/><Relationship Id="rId2" Type="http://schemas.openxmlformats.org/officeDocument/2006/relationships/hyperlink" Target="https://dhe.mo.gov/documents/performancefunding2018.pdf" TargetMode="External"/><Relationship Id="rId1" Type="http://schemas.openxmlformats.org/officeDocument/2006/relationships/hyperlink" Target="https://dhe.mo.gov/documents/performancefunding2018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fa/ir/ipedsc" TargetMode="External"/><Relationship Id="rId2" Type="http://schemas.openxmlformats.org/officeDocument/2006/relationships/hyperlink" Target="https://dhe.mo.gov/documents/performancefunding2018.pdf" TargetMode="External"/><Relationship Id="rId1" Type="http://schemas.openxmlformats.org/officeDocument/2006/relationships/hyperlink" Target="https://dhe.mo.gov/documents/performancefunding2018.pdf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fa/ir/ipedsc" TargetMode="External"/><Relationship Id="rId2" Type="http://schemas.openxmlformats.org/officeDocument/2006/relationships/hyperlink" Target="https://dhe.mo.gov/documents/performancefunding2018.pdf" TargetMode="External"/><Relationship Id="rId1" Type="http://schemas.openxmlformats.org/officeDocument/2006/relationships/hyperlink" Target="https://dhe.mo.gov/documents/performancefunding2018.pdf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fa/ir/ipedsc" TargetMode="External"/><Relationship Id="rId2" Type="http://schemas.openxmlformats.org/officeDocument/2006/relationships/hyperlink" Target="https://dhe.mo.gov/documents/performancefunding2018.pdf" TargetMode="External"/><Relationship Id="rId1" Type="http://schemas.openxmlformats.org/officeDocument/2006/relationships/hyperlink" Target="https://dhe.mo.gov/documents/performancefunding2018.pdf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msystem.edu/ums/fa/ir/ipedsc" TargetMode="External"/><Relationship Id="rId2" Type="http://schemas.openxmlformats.org/officeDocument/2006/relationships/hyperlink" Target="https://dhe.mo.gov/documents/performancefunding2018.pdf" TargetMode="External"/><Relationship Id="rId1" Type="http://schemas.openxmlformats.org/officeDocument/2006/relationships/hyperlink" Target="https://dhe.mo.gov/documents/performancefunding2018.pdf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H242"/>
  <sheetViews>
    <sheetView tabSelected="1" zoomScaleNormal="100" workbookViewId="0">
      <pane ySplit="7" topLeftCell="A8" activePane="bottomLeft" state="frozen"/>
      <selection pane="bottomLeft"/>
    </sheetView>
  </sheetViews>
  <sheetFormatPr defaultColWidth="9.140625" defaultRowHeight="13.5" customHeight="1" x14ac:dyDescent="0.2"/>
  <cols>
    <col min="1" max="2" width="2.7109375" style="1" customWidth="1"/>
    <col min="3" max="3" width="25.7109375" style="1" bestFit="1" customWidth="1"/>
    <col min="4" max="53" width="7.7109375" style="1" hidden="1" customWidth="1"/>
    <col min="54" max="59" width="7.7109375" style="1" customWidth="1"/>
    <col min="60" max="60" width="2.7109375" style="1" customWidth="1"/>
    <col min="61" max="16384" width="9.140625" style="1"/>
  </cols>
  <sheetData>
    <row r="2" spans="1:60" ht="15" customHeight="1" x14ac:dyDescent="0.25">
      <c r="A2" s="29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1"/>
    </row>
    <row r="3" spans="1:60" ht="13.5" customHeight="1" x14ac:dyDescent="0.2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6"/>
    </row>
    <row r="4" spans="1:60" ht="15" customHeight="1" x14ac:dyDescent="0.25">
      <c r="A4" s="5"/>
      <c r="B4" s="7" t="s">
        <v>109</v>
      </c>
      <c r="BH4" s="6"/>
    </row>
    <row r="5" spans="1:60" ht="15" customHeight="1" x14ac:dyDescent="0.25">
      <c r="A5" s="5"/>
      <c r="B5" s="7" t="s">
        <v>25</v>
      </c>
      <c r="BH5" s="6"/>
    </row>
    <row r="6" spans="1:60" ht="13.5" customHeight="1" x14ac:dyDescent="0.2">
      <c r="A6" s="5"/>
      <c r="BH6" s="6"/>
    </row>
    <row r="7" spans="1:60" ht="13.5" customHeight="1" thickBot="1" x14ac:dyDescent="0.25">
      <c r="A7" s="5"/>
      <c r="B7" s="3"/>
      <c r="C7" s="3"/>
      <c r="D7" s="4" t="s">
        <v>63</v>
      </c>
      <c r="E7" s="4" t="s">
        <v>62</v>
      </c>
      <c r="F7" s="4" t="s">
        <v>61</v>
      </c>
      <c r="G7" s="4" t="s">
        <v>60</v>
      </c>
      <c r="H7" s="4" t="s">
        <v>59</v>
      </c>
      <c r="I7" s="4" t="s">
        <v>58</v>
      </c>
      <c r="J7" s="4" t="s">
        <v>57</v>
      </c>
      <c r="K7" s="4" t="s">
        <v>56</v>
      </c>
      <c r="L7" s="4" t="s">
        <v>55</v>
      </c>
      <c r="M7" s="4" t="s">
        <v>54</v>
      </c>
      <c r="N7" s="4" t="s">
        <v>53</v>
      </c>
      <c r="O7" s="4" t="s">
        <v>52</v>
      </c>
      <c r="P7" s="4" t="s">
        <v>51</v>
      </c>
      <c r="Q7" s="4" t="s">
        <v>50</v>
      </c>
      <c r="R7" s="4" t="s">
        <v>49</v>
      </c>
      <c r="S7" s="4" t="s">
        <v>48</v>
      </c>
      <c r="T7" s="4" t="s">
        <v>47</v>
      </c>
      <c r="U7" s="4" t="s">
        <v>46</v>
      </c>
      <c r="V7" s="4" t="s">
        <v>45</v>
      </c>
      <c r="W7" s="4" t="s">
        <v>42</v>
      </c>
      <c r="X7" s="4" t="s">
        <v>43</v>
      </c>
      <c r="Y7" s="4" t="s">
        <v>39</v>
      </c>
      <c r="Z7" s="4" t="s">
        <v>40</v>
      </c>
      <c r="AA7" s="4" t="s">
        <v>41</v>
      </c>
      <c r="AB7" s="4" t="s">
        <v>38</v>
      </c>
      <c r="AC7" s="4" t="s">
        <v>37</v>
      </c>
      <c r="AD7" s="4" t="s">
        <v>36</v>
      </c>
      <c r="AE7" s="4" t="s">
        <v>35</v>
      </c>
      <c r="AF7" s="4" t="s">
        <v>34</v>
      </c>
      <c r="AG7" s="4" t="s">
        <v>22</v>
      </c>
      <c r="AH7" s="4" t="s">
        <v>21</v>
      </c>
      <c r="AI7" s="4" t="s">
        <v>20</v>
      </c>
      <c r="AJ7" s="4" t="s">
        <v>19</v>
      </c>
      <c r="AK7" s="4" t="s">
        <v>18</v>
      </c>
      <c r="AL7" s="4" t="s">
        <v>17</v>
      </c>
      <c r="AM7" s="4" t="s">
        <v>16</v>
      </c>
      <c r="AN7" s="4" t="s">
        <v>15</v>
      </c>
      <c r="AO7" s="4" t="s">
        <v>14</v>
      </c>
      <c r="AP7" s="4" t="s">
        <v>13</v>
      </c>
      <c r="AQ7" s="4" t="s">
        <v>12</v>
      </c>
      <c r="AR7" s="4" t="s">
        <v>8</v>
      </c>
      <c r="AS7" s="4" t="s">
        <v>6</v>
      </c>
      <c r="AT7" s="4" t="s">
        <v>3</v>
      </c>
      <c r="AU7" s="4" t="s">
        <v>1</v>
      </c>
      <c r="AV7" s="4" t="s">
        <v>2</v>
      </c>
      <c r="AW7" s="4" t="s">
        <v>4</v>
      </c>
      <c r="AX7" s="4" t="s">
        <v>108</v>
      </c>
      <c r="AY7" s="4" t="s">
        <v>110</v>
      </c>
      <c r="AZ7" s="4" t="s">
        <v>112</v>
      </c>
      <c r="BA7" s="4" t="s">
        <v>113</v>
      </c>
      <c r="BB7" s="4" t="s">
        <v>114</v>
      </c>
      <c r="BC7" s="4" t="s">
        <v>117</v>
      </c>
      <c r="BD7" s="4" t="s">
        <v>118</v>
      </c>
      <c r="BE7" s="4" t="s">
        <v>120</v>
      </c>
      <c r="BF7" s="4" t="s">
        <v>121</v>
      </c>
      <c r="BG7" s="4" t="s">
        <v>122</v>
      </c>
      <c r="BH7" s="6"/>
    </row>
    <row r="8" spans="1:60" ht="13.5" customHeight="1" thickTop="1" x14ac:dyDescent="0.2">
      <c r="A8" s="5"/>
      <c r="BH8" s="6"/>
    </row>
    <row r="9" spans="1:60" ht="13.5" customHeight="1" x14ac:dyDescent="0.2">
      <c r="A9" s="5"/>
      <c r="B9" s="22" t="s">
        <v>30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6"/>
    </row>
    <row r="10" spans="1:60" ht="13.5" customHeight="1" x14ac:dyDescent="0.2">
      <c r="A10" s="5"/>
      <c r="B10" s="8" t="s">
        <v>64</v>
      </c>
      <c r="BH10" s="6"/>
    </row>
    <row r="11" spans="1:60" ht="13.5" customHeight="1" x14ac:dyDescent="0.2">
      <c r="A11" s="5"/>
      <c r="B11" s="8"/>
      <c r="C11" s="1" t="s">
        <v>10</v>
      </c>
      <c r="BC11" s="1">
        <f>MU!BC11</f>
        <v>21</v>
      </c>
      <c r="BD11" s="1">
        <f>MU!BD11</f>
        <v>18</v>
      </c>
      <c r="BE11" s="1">
        <f>MU!BE11</f>
        <v>32</v>
      </c>
      <c r="BF11" s="1">
        <f>MU!BF11</f>
        <v>31</v>
      </c>
      <c r="BG11" s="1">
        <f>MU!BG11</f>
        <v>61</v>
      </c>
      <c r="BH11" s="6"/>
    </row>
    <row r="12" spans="1:60" ht="13.5" customHeight="1" x14ac:dyDescent="0.2">
      <c r="A12" s="5"/>
      <c r="C12" s="1" t="s">
        <v>0</v>
      </c>
      <c r="W12" s="1">
        <f>MU!W12</f>
        <v>271</v>
      </c>
      <c r="X12" s="1">
        <f>MU!X12</f>
        <v>271</v>
      </c>
      <c r="Y12" s="1">
        <f>MU!Y12</f>
        <v>220</v>
      </c>
      <c r="Z12" s="1">
        <f>MU!Z12</f>
        <v>172</v>
      </c>
      <c r="AA12" s="1">
        <f>MU!AA12</f>
        <v>146</v>
      </c>
      <c r="AB12" s="1">
        <f>MU!AB12</f>
        <v>145</v>
      </c>
      <c r="AC12" s="1">
        <f>MU!AC12</f>
        <v>164</v>
      </c>
      <c r="AD12" s="1">
        <f>MU!AD12</f>
        <v>155</v>
      </c>
      <c r="AE12" s="1">
        <f>MU!AE12</f>
        <v>183</v>
      </c>
      <c r="AF12" s="1">
        <f>MU!AF12</f>
        <v>198</v>
      </c>
      <c r="AG12" s="1">
        <f>MU!AG12</f>
        <v>198</v>
      </c>
      <c r="AH12" s="1">
        <f>MU!AH12</f>
        <v>221</v>
      </c>
      <c r="AI12" s="1">
        <f>MU!AI12</f>
        <v>203</v>
      </c>
      <c r="AJ12" s="1">
        <f>MU!AJ12</f>
        <v>235</v>
      </c>
      <c r="AK12" s="1">
        <f>MU!AK12</f>
        <v>244</v>
      </c>
      <c r="AL12" s="1">
        <f>MU!AL12</f>
        <v>180</v>
      </c>
      <c r="AM12" s="1">
        <f>MU!AM12</f>
        <v>220</v>
      </c>
      <c r="AN12" s="1">
        <f>MU!AN12</f>
        <v>199</v>
      </c>
      <c r="AO12" s="1">
        <f>MU!AO12</f>
        <v>191</v>
      </c>
      <c r="AP12" s="1">
        <f>MU!AP12</f>
        <v>210</v>
      </c>
      <c r="AQ12" s="1">
        <f>MU!AQ12</f>
        <v>203</v>
      </c>
      <c r="AR12" s="1">
        <f>MU!AR12</f>
        <v>216</v>
      </c>
      <c r="AS12" s="1">
        <f>MU!AS12</f>
        <v>212</v>
      </c>
      <c r="AT12" s="1">
        <f>MU!AT12</f>
        <v>205</v>
      </c>
      <c r="AU12" s="1">
        <f>MU!AU12</f>
        <v>229</v>
      </c>
      <c r="AV12" s="1">
        <f>MU!AV12</f>
        <v>239</v>
      </c>
      <c r="AW12" s="1">
        <f>MU!AW12</f>
        <v>275</v>
      </c>
      <c r="AX12" s="1">
        <f>MU!AX12</f>
        <v>274</v>
      </c>
      <c r="AY12" s="1">
        <f>MU!AY12</f>
        <v>272</v>
      </c>
      <c r="AZ12" s="1">
        <f>MU!AZ12</f>
        <v>318</v>
      </c>
      <c r="BA12" s="1">
        <f>MU!BA12</f>
        <v>295</v>
      </c>
      <c r="BB12" s="1">
        <f>MU!BB12</f>
        <v>314</v>
      </c>
      <c r="BC12" s="1">
        <f>MU!BC12</f>
        <v>251</v>
      </c>
      <c r="BD12" s="1">
        <f>MU!BD12</f>
        <v>230</v>
      </c>
      <c r="BE12" s="1">
        <f>MU!BE12</f>
        <v>205</v>
      </c>
      <c r="BF12" s="1">
        <f>MU!BF12</f>
        <v>205</v>
      </c>
      <c r="BG12" s="1">
        <f>MU!BG12</f>
        <v>253</v>
      </c>
      <c r="BH12" s="6"/>
    </row>
    <row r="13" spans="1:60" ht="13.5" customHeight="1" x14ac:dyDescent="0.2">
      <c r="A13" s="5"/>
      <c r="C13" s="1" t="s">
        <v>9</v>
      </c>
      <c r="BE13" s="1">
        <f>MU!BE13</f>
        <v>1</v>
      </c>
      <c r="BF13" s="1">
        <f>MU!BF13</f>
        <v>3</v>
      </c>
      <c r="BG13" s="1">
        <f>MU!BG13</f>
        <v>3</v>
      </c>
      <c r="BH13" s="6"/>
    </row>
    <row r="14" spans="1:60" ht="13.5" customHeight="1" x14ac:dyDescent="0.2">
      <c r="A14" s="5"/>
      <c r="C14" s="1" t="s">
        <v>5</v>
      </c>
      <c r="W14" s="1">
        <f>MU!W14</f>
        <v>50</v>
      </c>
      <c r="X14" s="1">
        <f>MU!X14</f>
        <v>58</v>
      </c>
      <c r="Y14" s="1">
        <f>MU!Y14</f>
        <v>36</v>
      </c>
      <c r="Z14" s="1">
        <f>MU!Z14</f>
        <v>54</v>
      </c>
      <c r="AA14" s="1">
        <f>MU!AA14</f>
        <v>50</v>
      </c>
      <c r="AB14" s="1">
        <f>MU!AB14</f>
        <v>38</v>
      </c>
      <c r="AC14" s="1">
        <f>MU!AC14</f>
        <v>39</v>
      </c>
      <c r="AD14" s="1">
        <f>MU!AD14</f>
        <v>50</v>
      </c>
      <c r="AE14" s="1">
        <f>MU!AE14</f>
        <v>36</v>
      </c>
      <c r="AF14" s="1">
        <f>MU!AF14</f>
        <v>30</v>
      </c>
      <c r="AG14" s="1">
        <f>MU!AG14</f>
        <v>27</v>
      </c>
      <c r="AH14" s="1">
        <f>MU!AH14</f>
        <v>24</v>
      </c>
      <c r="AI14" s="1">
        <f>MU!AI14</f>
        <v>31</v>
      </c>
      <c r="AJ14" s="1">
        <f>MU!AJ14</f>
        <v>28</v>
      </c>
      <c r="AK14" s="1">
        <f>MU!AK14</f>
        <v>31</v>
      </c>
      <c r="AL14" s="1">
        <f>MU!AL14</f>
        <v>35</v>
      </c>
      <c r="AM14" s="1">
        <f>MU!AM14</f>
        <v>20</v>
      </c>
      <c r="AN14" s="1">
        <f>MU!AN14</f>
        <v>27</v>
      </c>
      <c r="AO14" s="1">
        <f>MU!AO14</f>
        <v>29</v>
      </c>
      <c r="AP14" s="1">
        <f>MU!AP14</f>
        <v>29</v>
      </c>
      <c r="AQ14" s="1">
        <f>MU!AQ14</f>
        <v>33</v>
      </c>
      <c r="AR14" s="1">
        <f>MU!AR14</f>
        <v>27</v>
      </c>
      <c r="AS14" s="1">
        <f>MU!AS14</f>
        <v>31</v>
      </c>
      <c r="AT14" s="1">
        <f>MU!AT14</f>
        <v>32</v>
      </c>
      <c r="AU14" s="1">
        <f>MU!AU14</f>
        <v>33</v>
      </c>
      <c r="AV14" s="1">
        <f>MU!AV14</f>
        <v>36</v>
      </c>
      <c r="AW14" s="1">
        <f>MU!AW14</f>
        <v>32</v>
      </c>
      <c r="AX14" s="1">
        <f>MU!AX14</f>
        <v>54</v>
      </c>
      <c r="AY14" s="1">
        <f>MU!AY14</f>
        <v>25</v>
      </c>
      <c r="AZ14" s="1">
        <f>MU!AZ14</f>
        <v>49</v>
      </c>
      <c r="BA14" s="1">
        <f>MU!BA14</f>
        <v>30</v>
      </c>
      <c r="BB14" s="1">
        <f>MU!BB14</f>
        <v>34</v>
      </c>
      <c r="BC14" s="1">
        <f>MU!BC14</f>
        <v>30</v>
      </c>
      <c r="BD14" s="1">
        <f>MU!BD14</f>
        <v>36</v>
      </c>
      <c r="BE14" s="1">
        <f>MU!BE14</f>
        <v>30</v>
      </c>
      <c r="BF14" s="1">
        <f>MU!BF14</f>
        <v>37</v>
      </c>
      <c r="BG14" s="1">
        <f>MU!BG14</f>
        <v>17</v>
      </c>
      <c r="BH14" s="6"/>
    </row>
    <row r="15" spans="1:60" ht="13.5" customHeight="1" x14ac:dyDescent="0.2">
      <c r="A15" s="5"/>
      <c r="C15" s="1" t="s">
        <v>7</v>
      </c>
      <c r="W15" s="1">
        <f>MU!W15</f>
        <v>17</v>
      </c>
      <c r="X15" s="1">
        <f>MU!X15</f>
        <v>16</v>
      </c>
      <c r="Y15" s="1">
        <f>MU!Y15</f>
        <v>20</v>
      </c>
      <c r="Z15" s="1">
        <f>MU!Z15</f>
        <v>38</v>
      </c>
      <c r="AA15" s="1">
        <f>MU!AA15</f>
        <v>17</v>
      </c>
      <c r="AB15" s="1">
        <f>MU!AB15</f>
        <v>27</v>
      </c>
      <c r="AC15" s="1">
        <f>MU!AC15</f>
        <v>21</v>
      </c>
      <c r="AD15" s="1">
        <f>MU!AD15</f>
        <v>19</v>
      </c>
      <c r="AE15" s="1">
        <f>MU!AE15</f>
        <v>18</v>
      </c>
      <c r="AF15" s="1">
        <f>MU!AF15</f>
        <v>20</v>
      </c>
      <c r="AG15" s="1">
        <f>MU!AG15</f>
        <v>13</v>
      </c>
      <c r="AH15" s="1">
        <f>MU!AH15</f>
        <v>14</v>
      </c>
      <c r="AI15" s="1">
        <f>MU!AI15</f>
        <v>17</v>
      </c>
      <c r="AJ15" s="1">
        <f>MU!AJ15</f>
        <v>16</v>
      </c>
      <c r="AK15" s="1">
        <f>MU!AK15</f>
        <v>18</v>
      </c>
      <c r="AL15" s="1">
        <f>MU!AL15</f>
        <v>15</v>
      </c>
      <c r="AM15" s="1">
        <f>MU!AM15</f>
        <v>17</v>
      </c>
      <c r="AN15" s="1">
        <f>MU!AN15</f>
        <v>15</v>
      </c>
      <c r="AO15" s="1">
        <f>MU!AO15</f>
        <v>14</v>
      </c>
      <c r="AP15" s="1">
        <f>MU!AP15</f>
        <v>14</v>
      </c>
      <c r="AQ15" s="1">
        <f>MU!AQ15</f>
        <v>17</v>
      </c>
      <c r="AR15" s="1">
        <f>MU!AR15</f>
        <v>11</v>
      </c>
      <c r="AS15" s="1">
        <f>MU!AS15</f>
        <v>22</v>
      </c>
      <c r="AT15" s="1">
        <f>MU!AT15</f>
        <v>12</v>
      </c>
      <c r="AU15" s="1">
        <f>MU!AU15</f>
        <v>18</v>
      </c>
      <c r="AV15" s="1">
        <f>MU!AV15</f>
        <v>18</v>
      </c>
      <c r="AW15" s="1">
        <f>MU!AW15</f>
        <v>24</v>
      </c>
      <c r="AX15" s="1">
        <f>MU!AX15</f>
        <v>22</v>
      </c>
      <c r="AY15" s="1">
        <f>MU!AY15</f>
        <v>22</v>
      </c>
      <c r="AZ15" s="1">
        <f>MU!AZ15</f>
        <v>17</v>
      </c>
      <c r="BA15" s="1">
        <f>MU!BA15</f>
        <v>29</v>
      </c>
      <c r="BB15" s="1">
        <f>MU!BB15</f>
        <v>20</v>
      </c>
      <c r="BC15" s="1">
        <f>MU!BC15</f>
        <v>28</v>
      </c>
      <c r="BD15" s="1">
        <f>MU!BD15</f>
        <v>25</v>
      </c>
      <c r="BE15" s="1">
        <f>MU!BE15</f>
        <v>27</v>
      </c>
      <c r="BF15" s="1">
        <f>MU!BF15</f>
        <v>27</v>
      </c>
      <c r="BG15" s="1">
        <f>MU!BG15</f>
        <v>25</v>
      </c>
      <c r="BH15" s="6"/>
    </row>
    <row r="16" spans="1:60" ht="13.5" customHeight="1" x14ac:dyDescent="0.2">
      <c r="A16" s="5"/>
      <c r="C16" s="1" t="s">
        <v>32</v>
      </c>
      <c r="BD16" s="1">
        <f>MU!BD16</f>
        <v>114</v>
      </c>
      <c r="BE16" s="1">
        <f>MU!BE16</f>
        <v>114</v>
      </c>
      <c r="BF16" s="1">
        <f>MU!BF16</f>
        <v>116</v>
      </c>
      <c r="BG16" s="1">
        <f>MU!BG16</f>
        <v>115</v>
      </c>
      <c r="BH16" s="6"/>
    </row>
    <row r="17" spans="1:60" ht="13.5" customHeight="1" x14ac:dyDescent="0.2">
      <c r="A17" s="5"/>
      <c r="W17" s="9">
        <f t="shared" ref="W17:AA17" si="0">SUM(W12:W15)</f>
        <v>338</v>
      </c>
      <c r="X17" s="9">
        <f t="shared" si="0"/>
        <v>345</v>
      </c>
      <c r="Y17" s="9">
        <f t="shared" si="0"/>
        <v>276</v>
      </c>
      <c r="Z17" s="9">
        <f t="shared" si="0"/>
        <v>264</v>
      </c>
      <c r="AA17" s="9">
        <f t="shared" si="0"/>
        <v>213</v>
      </c>
      <c r="AB17" s="9">
        <f t="shared" ref="AB17:AD17" si="1">SUM(AB12:AB15)</f>
        <v>210</v>
      </c>
      <c r="AC17" s="9">
        <f t="shared" si="1"/>
        <v>224</v>
      </c>
      <c r="AD17" s="9">
        <f t="shared" si="1"/>
        <v>224</v>
      </c>
      <c r="AE17" s="9">
        <f t="shared" ref="AE17:AG17" si="2">SUM(AE12:AE15)</f>
        <v>237</v>
      </c>
      <c r="AF17" s="9">
        <f t="shared" si="2"/>
        <v>248</v>
      </c>
      <c r="AG17" s="9">
        <f t="shared" si="2"/>
        <v>238</v>
      </c>
      <c r="AH17" s="9">
        <f>SUM(AH12:AH15)</f>
        <v>259</v>
      </c>
      <c r="AI17" s="9">
        <f t="shared" ref="AI17:AW17" si="3">SUM(AI12:AI15)</f>
        <v>251</v>
      </c>
      <c r="AJ17" s="9">
        <f t="shared" si="3"/>
        <v>279</v>
      </c>
      <c r="AK17" s="9">
        <f t="shared" si="3"/>
        <v>293</v>
      </c>
      <c r="AL17" s="9">
        <f t="shared" si="3"/>
        <v>230</v>
      </c>
      <c r="AM17" s="9">
        <f t="shared" si="3"/>
        <v>257</v>
      </c>
      <c r="AN17" s="9">
        <f t="shared" si="3"/>
        <v>241</v>
      </c>
      <c r="AO17" s="9">
        <f t="shared" si="3"/>
        <v>234</v>
      </c>
      <c r="AP17" s="9">
        <f t="shared" si="3"/>
        <v>253</v>
      </c>
      <c r="AQ17" s="9">
        <f t="shared" si="3"/>
        <v>253</v>
      </c>
      <c r="AR17" s="9">
        <f t="shared" si="3"/>
        <v>254</v>
      </c>
      <c r="AS17" s="9">
        <f t="shared" si="3"/>
        <v>265</v>
      </c>
      <c r="AT17" s="9">
        <f t="shared" si="3"/>
        <v>249</v>
      </c>
      <c r="AU17" s="9">
        <f t="shared" si="3"/>
        <v>280</v>
      </c>
      <c r="AV17" s="9">
        <f t="shared" si="3"/>
        <v>293</v>
      </c>
      <c r="AW17" s="9">
        <f t="shared" si="3"/>
        <v>331</v>
      </c>
      <c r="AX17" s="9">
        <f t="shared" ref="AX17:AY17" si="4">SUM(AX12:AX15)</f>
        <v>350</v>
      </c>
      <c r="AY17" s="9">
        <f t="shared" si="4"/>
        <v>319</v>
      </c>
      <c r="AZ17" s="9">
        <f t="shared" ref="AZ17:BA17" si="5">SUM(AZ12:AZ15)</f>
        <v>384</v>
      </c>
      <c r="BA17" s="9">
        <f t="shared" si="5"/>
        <v>354</v>
      </c>
      <c r="BB17" s="9">
        <f t="shared" ref="BB17" si="6">SUM(BB12:BB15)</f>
        <v>368</v>
      </c>
      <c r="BC17" s="9">
        <f>SUM(BC11:BC15)</f>
        <v>330</v>
      </c>
      <c r="BD17" s="9">
        <f>SUM(BD11:BD16)</f>
        <v>423</v>
      </c>
      <c r="BE17" s="9">
        <f>SUM(BE11:BE16)</f>
        <v>409</v>
      </c>
      <c r="BF17" s="9">
        <f>SUM(BF11:BF16)</f>
        <v>419</v>
      </c>
      <c r="BG17" s="9">
        <f>SUM(BG11:BG16)</f>
        <v>474</v>
      </c>
      <c r="BH17" s="6"/>
    </row>
    <row r="18" spans="1:60" ht="13.5" customHeight="1" x14ac:dyDescent="0.2">
      <c r="A18" s="5"/>
      <c r="B18" s="8" t="s">
        <v>65</v>
      </c>
      <c r="BH18" s="6"/>
    </row>
    <row r="19" spans="1:60" ht="13.5" customHeight="1" x14ac:dyDescent="0.2">
      <c r="A19" s="5"/>
      <c r="B19" s="8"/>
      <c r="C19" s="1" t="s">
        <v>10</v>
      </c>
      <c r="BC19" s="1">
        <f>MU!BC19</f>
        <v>3</v>
      </c>
      <c r="BD19" s="1">
        <f>MU!BD19</f>
        <v>2</v>
      </c>
      <c r="BE19" s="1">
        <f>MU!BE19</f>
        <v>7</v>
      </c>
      <c r="BF19" s="1">
        <f>MU!BF19</f>
        <v>19</v>
      </c>
      <c r="BG19" s="1">
        <f>MU!BG19</f>
        <v>36</v>
      </c>
      <c r="BH19" s="6"/>
    </row>
    <row r="20" spans="1:60" ht="13.5" customHeight="1" x14ac:dyDescent="0.2">
      <c r="A20" s="5"/>
      <c r="C20" s="1" t="s">
        <v>0</v>
      </c>
      <c r="W20" s="1">
        <f>MU!W20</f>
        <v>56</v>
      </c>
      <c r="X20" s="1">
        <f>MU!X20</f>
        <v>55</v>
      </c>
      <c r="Y20" s="1">
        <f>MU!Y20</f>
        <v>46</v>
      </c>
      <c r="Z20" s="1">
        <f>MU!Z20</f>
        <v>41</v>
      </c>
      <c r="AA20" s="1">
        <f>MU!AA20</f>
        <v>30</v>
      </c>
      <c r="AB20" s="1">
        <f>MU!AB20</f>
        <v>47</v>
      </c>
      <c r="AC20" s="1">
        <f>MU!AC20</f>
        <v>49</v>
      </c>
      <c r="AD20" s="1">
        <f>MU!AD20</f>
        <v>42</v>
      </c>
      <c r="AE20" s="1">
        <f>MU!AE20</f>
        <v>34</v>
      </c>
      <c r="AF20" s="1">
        <f>MU!AF20</f>
        <v>49</v>
      </c>
      <c r="AG20" s="1">
        <f>MU!AG20</f>
        <v>45</v>
      </c>
      <c r="AH20" s="1">
        <f>MU!AH20</f>
        <v>43</v>
      </c>
      <c r="AI20" s="1">
        <f>MU!AI20</f>
        <v>61</v>
      </c>
      <c r="AJ20" s="1">
        <f>MU!AJ20</f>
        <v>41</v>
      </c>
      <c r="AK20" s="1">
        <f>MU!AK20+UMKC!AK11</f>
        <v>39</v>
      </c>
      <c r="AL20" s="1">
        <f>MU!AL20+UMKC!AL11</f>
        <v>47</v>
      </c>
      <c r="AM20" s="1">
        <f>MU!AM20+UMKC!AM11</f>
        <v>66</v>
      </c>
      <c r="AN20" s="1">
        <f>MU!AN20+UMKC!AN11</f>
        <v>58</v>
      </c>
      <c r="AO20" s="1">
        <f>MU!AO20+UMKC!AO11</f>
        <v>60</v>
      </c>
      <c r="AP20" s="1">
        <f>MU!AP20+UMKC!AP11</f>
        <v>59</v>
      </c>
      <c r="AQ20" s="1">
        <f>MU!AQ20+UMKC!AQ11</f>
        <v>84</v>
      </c>
      <c r="AR20" s="1">
        <f>MU!AR20+UMKC!AR11</f>
        <v>83</v>
      </c>
      <c r="AS20" s="1">
        <f>MU!AS20+UMKC!AS11</f>
        <v>68</v>
      </c>
      <c r="AT20" s="1">
        <f>MU!AT20+UMKC!AT11</f>
        <v>66</v>
      </c>
      <c r="AU20" s="1">
        <f>MU!AU20+UMKC!AU11</f>
        <v>78</v>
      </c>
      <c r="AV20" s="1">
        <f>MU!AV20+UMKC!AV11</f>
        <v>93</v>
      </c>
      <c r="AW20" s="1">
        <f>MU!AW20+UMKC!AW11</f>
        <v>75</v>
      </c>
      <c r="AX20" s="1">
        <f>MU!AX20+UMKC!AX11</f>
        <v>92</v>
      </c>
      <c r="AY20" s="1">
        <f>MU!AY20+UMKC!AY11</f>
        <v>83</v>
      </c>
      <c r="AZ20" s="1">
        <f>MU!AZ20+UMKC!AZ11</f>
        <v>94</v>
      </c>
      <c r="BA20" s="1">
        <f>MU!BA20+UMKC!BA11</f>
        <v>69</v>
      </c>
      <c r="BB20" s="1">
        <f>MU!BB20+UMKC!BB11</f>
        <v>68</v>
      </c>
      <c r="BC20" s="1">
        <f>MU!BC20+UMKC!BC11</f>
        <v>61</v>
      </c>
      <c r="BD20" s="1">
        <f>MU!BD20+UMKC!BD11</f>
        <v>56</v>
      </c>
      <c r="BE20" s="1">
        <f>MU!BE20+UMKC!BE11</f>
        <v>63</v>
      </c>
      <c r="BF20" s="1">
        <f>MU!BF20+UMKC!BF11</f>
        <v>54</v>
      </c>
      <c r="BG20" s="1">
        <f>MU!BG20+UMKC!BG11</f>
        <v>64</v>
      </c>
      <c r="BH20" s="6"/>
    </row>
    <row r="21" spans="1:60" ht="13.5" customHeight="1" x14ac:dyDescent="0.2">
      <c r="A21" s="5"/>
      <c r="C21" s="1" t="s">
        <v>9</v>
      </c>
      <c r="AM21" s="1">
        <f>UMKC!AM12</f>
        <v>0</v>
      </c>
      <c r="AN21" s="1">
        <f>UMKC!AN12</f>
        <v>0</v>
      </c>
      <c r="AO21" s="1">
        <f>UMKC!AO12</f>
        <v>0</v>
      </c>
      <c r="AP21" s="1">
        <f>UMKC!AP12</f>
        <v>0</v>
      </c>
      <c r="AQ21" s="1">
        <f>UMKC!AQ12</f>
        <v>0</v>
      </c>
      <c r="AR21" s="1">
        <f>UMKC!AR12</f>
        <v>0</v>
      </c>
      <c r="AS21" s="1">
        <f>UMKC!AS12</f>
        <v>0</v>
      </c>
      <c r="AT21" s="1">
        <f>UMKC!AT12</f>
        <v>0</v>
      </c>
      <c r="AU21" s="1">
        <f>UMKC!AU12</f>
        <v>0</v>
      </c>
      <c r="AV21" s="1">
        <f>UMKC!AV12</f>
        <v>1</v>
      </c>
      <c r="AW21" s="1">
        <f>MU!AW21+UMKC!AW12</f>
        <v>1</v>
      </c>
      <c r="AX21" s="1">
        <f>MU!AX21+UMKC!AX12</f>
        <v>1</v>
      </c>
      <c r="AY21" s="1">
        <f>MU!AY21+UMKC!AY12</f>
        <v>3</v>
      </c>
      <c r="AZ21" s="1">
        <f>MU!AZ21+UMKC!AZ12</f>
        <v>1</v>
      </c>
      <c r="BA21" s="1">
        <f>MU!BA21+UMKC!BA12</f>
        <v>5</v>
      </c>
      <c r="BB21" s="1">
        <f>MU!BB21</f>
        <v>11</v>
      </c>
      <c r="BC21" s="1">
        <f>MU!BC21</f>
        <v>2</v>
      </c>
      <c r="BD21" s="1">
        <f>MU!BD21</f>
        <v>4</v>
      </c>
      <c r="BE21" s="1">
        <f>MU!BE21</f>
        <v>3</v>
      </c>
      <c r="BF21" s="1">
        <f>MU!BF21</f>
        <v>4</v>
      </c>
      <c r="BG21" s="1">
        <f>MU!BG21</f>
        <v>5</v>
      </c>
      <c r="BH21" s="6"/>
    </row>
    <row r="22" spans="1:60" ht="13.5" customHeight="1" x14ac:dyDescent="0.2">
      <c r="A22" s="5"/>
      <c r="C22" s="1" t="s">
        <v>5</v>
      </c>
      <c r="W22" s="1">
        <f>MU!W22</f>
        <v>10</v>
      </c>
      <c r="X22" s="1">
        <f>MU!X22</f>
        <v>13</v>
      </c>
      <c r="Y22" s="1">
        <f>MU!Y22</f>
        <v>12</v>
      </c>
      <c r="Z22" s="1">
        <f>MU!Z22</f>
        <v>9</v>
      </c>
      <c r="AA22" s="1">
        <f>MU!AA22</f>
        <v>12</v>
      </c>
      <c r="AB22" s="1">
        <f>MU!AB22</f>
        <v>13</v>
      </c>
      <c r="AC22" s="1">
        <f>MU!AC22</f>
        <v>14</v>
      </c>
      <c r="AD22" s="1">
        <f>MU!AD22</f>
        <v>14</v>
      </c>
      <c r="AE22" s="1">
        <f>MU!AE22</f>
        <v>11</v>
      </c>
      <c r="AF22" s="1">
        <f>MU!AF22</f>
        <v>13</v>
      </c>
      <c r="AG22" s="1">
        <f>MU!AG22</f>
        <v>17</v>
      </c>
      <c r="AH22" s="1">
        <f>MU!AH22</f>
        <v>12</v>
      </c>
      <c r="AI22" s="1">
        <f>MU!AI22</f>
        <v>13</v>
      </c>
      <c r="AJ22" s="1">
        <f>MU!AJ22</f>
        <v>12</v>
      </c>
      <c r="AK22" s="1">
        <f>MU!AK22</f>
        <v>12</v>
      </c>
      <c r="AL22" s="1">
        <f>MU!AL22</f>
        <v>8</v>
      </c>
      <c r="AM22" s="1">
        <f>MU!AM22</f>
        <v>11</v>
      </c>
      <c r="AN22" s="1">
        <f>MU!AN22</f>
        <v>12</v>
      </c>
      <c r="AO22" s="1">
        <f>MU!AO22</f>
        <v>13</v>
      </c>
      <c r="AP22" s="1">
        <f>MU!AP22</f>
        <v>12</v>
      </c>
      <c r="AQ22" s="1">
        <f>MU!AQ22</f>
        <v>14</v>
      </c>
      <c r="AR22" s="1">
        <f>MU!AR22</f>
        <v>8</v>
      </c>
      <c r="AS22" s="1">
        <f>MU!AS22</f>
        <v>14</v>
      </c>
      <c r="AT22" s="1">
        <f>MU!AT22</f>
        <v>5</v>
      </c>
      <c r="AU22" s="1">
        <f>MU!AU22</f>
        <v>17</v>
      </c>
      <c r="AV22" s="1">
        <f>MU!AV22</f>
        <v>13</v>
      </c>
      <c r="AW22" s="1">
        <f>MU!AW22</f>
        <v>14</v>
      </c>
      <c r="AX22" s="1">
        <f>MU!AX22</f>
        <v>9</v>
      </c>
      <c r="AY22" s="1">
        <f>MU!AY22</f>
        <v>16</v>
      </c>
      <c r="AZ22" s="1">
        <f>MU!AZ22</f>
        <v>34</v>
      </c>
      <c r="BA22" s="1">
        <f>MU!BA22</f>
        <v>39</v>
      </c>
      <c r="BB22" s="1">
        <f>MU!BB22</f>
        <v>21</v>
      </c>
      <c r="BC22" s="1">
        <f>MU!BC22</f>
        <v>25</v>
      </c>
      <c r="BD22" s="1">
        <f>MU!BD22</f>
        <v>30</v>
      </c>
      <c r="BE22" s="1">
        <f>MU!BE22</f>
        <v>12</v>
      </c>
      <c r="BF22" s="1">
        <f>MU!BF22</f>
        <v>24</v>
      </c>
      <c r="BG22" s="1">
        <f>MU!BG22</f>
        <v>27</v>
      </c>
      <c r="BH22" s="6"/>
    </row>
    <row r="23" spans="1:60" ht="13.5" customHeight="1" x14ac:dyDescent="0.2">
      <c r="A23" s="5"/>
      <c r="C23" s="1" t="s">
        <v>7</v>
      </c>
      <c r="W23" s="1">
        <f>MU!W23</f>
        <v>4</v>
      </c>
      <c r="X23" s="1">
        <f>MU!X23</f>
        <v>3</v>
      </c>
      <c r="Y23" s="1">
        <f>MU!Y23</f>
        <v>7</v>
      </c>
      <c r="Z23" s="1">
        <f>MU!Z23</f>
        <v>4</v>
      </c>
      <c r="AA23" s="1">
        <f>MU!AA23</f>
        <v>1</v>
      </c>
      <c r="AB23" s="1">
        <f>MU!AB23</f>
        <v>5</v>
      </c>
      <c r="AC23" s="1">
        <f>MU!AC23</f>
        <v>1</v>
      </c>
      <c r="AD23" s="1">
        <f>MU!AD23</f>
        <v>3</v>
      </c>
      <c r="AE23" s="1">
        <f>MU!AE23</f>
        <v>2</v>
      </c>
      <c r="AF23" s="1">
        <f>MU!AF23</f>
        <v>5</v>
      </c>
      <c r="AG23" s="1">
        <f>MU!AG23</f>
        <v>6</v>
      </c>
      <c r="AH23" s="1">
        <f>MU!AH23</f>
        <v>2</v>
      </c>
      <c r="AI23" s="1">
        <f>MU!AI23</f>
        <v>1</v>
      </c>
      <c r="AJ23" s="1">
        <f>MU!AJ23</f>
        <v>3</v>
      </c>
      <c r="AK23" s="1">
        <f>MU!AK23</f>
        <v>7</v>
      </c>
      <c r="AL23" s="1">
        <f>MU!AL23</f>
        <v>5</v>
      </c>
      <c r="AM23" s="1">
        <f>MU!AM23</f>
        <v>1</v>
      </c>
      <c r="AN23" s="1">
        <f>MU!AN23</f>
        <v>2</v>
      </c>
      <c r="AO23" s="1">
        <f>MU!AO23</f>
        <v>4</v>
      </c>
      <c r="AP23" s="1">
        <f>MU!AP23</f>
        <v>6</v>
      </c>
      <c r="AQ23" s="1">
        <f>MU!AQ23</f>
        <v>8</v>
      </c>
      <c r="AR23" s="1">
        <f>MU!AR23</f>
        <v>7</v>
      </c>
      <c r="AS23" s="1">
        <f>MU!AS23</f>
        <v>5</v>
      </c>
      <c r="AT23" s="1">
        <f>MU!AT23</f>
        <v>1</v>
      </c>
      <c r="AU23" s="1">
        <f>MU!AU23</f>
        <v>5</v>
      </c>
      <c r="AV23" s="1">
        <f>MU!AV23</f>
        <v>4</v>
      </c>
      <c r="AW23" s="1">
        <f>MU!AW23</f>
        <v>8</v>
      </c>
      <c r="AX23" s="1">
        <f>MU!AX23</f>
        <v>1</v>
      </c>
      <c r="AY23" s="1">
        <f>MU!AY23</f>
        <v>3</v>
      </c>
      <c r="AZ23" s="1">
        <f>MU!AZ23</f>
        <v>5</v>
      </c>
      <c r="BA23" s="1">
        <f>MU!BA23</f>
        <v>10</v>
      </c>
      <c r="BB23" s="1">
        <f>MU!BB23</f>
        <v>2</v>
      </c>
      <c r="BC23" s="1">
        <f>MU!BC23</f>
        <v>7</v>
      </c>
      <c r="BD23" s="1">
        <f>MU!BD23</f>
        <v>7</v>
      </c>
      <c r="BE23" s="1">
        <f>MU!BE23</f>
        <v>7</v>
      </c>
      <c r="BF23" s="1">
        <f>MU!BF23</f>
        <v>9</v>
      </c>
      <c r="BG23" s="1">
        <f>MU!BG23</f>
        <v>4</v>
      </c>
      <c r="BH23" s="6"/>
    </row>
    <row r="24" spans="1:60" ht="13.5" customHeight="1" x14ac:dyDescent="0.2">
      <c r="A24" s="5"/>
      <c r="W24" s="9">
        <f t="shared" ref="W24:AA24" si="7">SUM(W20:W23)</f>
        <v>70</v>
      </c>
      <c r="X24" s="9">
        <f t="shared" si="7"/>
        <v>71</v>
      </c>
      <c r="Y24" s="9">
        <f t="shared" si="7"/>
        <v>65</v>
      </c>
      <c r="Z24" s="9">
        <f t="shared" si="7"/>
        <v>54</v>
      </c>
      <c r="AA24" s="9">
        <f t="shared" si="7"/>
        <v>43</v>
      </c>
      <c r="AB24" s="9">
        <f t="shared" ref="AB24:AD24" si="8">SUM(AB20:AB23)</f>
        <v>65</v>
      </c>
      <c r="AC24" s="9">
        <f t="shared" si="8"/>
        <v>64</v>
      </c>
      <c r="AD24" s="9">
        <f t="shared" si="8"/>
        <v>59</v>
      </c>
      <c r="AE24" s="9">
        <f t="shared" ref="AE24:AG24" si="9">SUM(AE20:AE23)</f>
        <v>47</v>
      </c>
      <c r="AF24" s="9">
        <f t="shared" si="9"/>
        <v>67</v>
      </c>
      <c r="AG24" s="9">
        <f t="shared" si="9"/>
        <v>68</v>
      </c>
      <c r="AH24" s="9">
        <f t="shared" ref="AH24:AV24" si="10">SUM(AH20:AH23)</f>
        <v>57</v>
      </c>
      <c r="AI24" s="9">
        <f t="shared" si="10"/>
        <v>75</v>
      </c>
      <c r="AJ24" s="9">
        <f t="shared" si="10"/>
        <v>56</v>
      </c>
      <c r="AK24" s="9">
        <f t="shared" si="10"/>
        <v>58</v>
      </c>
      <c r="AL24" s="9">
        <f t="shared" si="10"/>
        <v>60</v>
      </c>
      <c r="AM24" s="9">
        <f t="shared" si="10"/>
        <v>78</v>
      </c>
      <c r="AN24" s="9">
        <f t="shared" si="10"/>
        <v>72</v>
      </c>
      <c r="AO24" s="9">
        <f t="shared" si="10"/>
        <v>77</v>
      </c>
      <c r="AP24" s="9">
        <f t="shared" si="10"/>
        <v>77</v>
      </c>
      <c r="AQ24" s="9">
        <f t="shared" si="10"/>
        <v>106</v>
      </c>
      <c r="AR24" s="9">
        <f t="shared" si="10"/>
        <v>98</v>
      </c>
      <c r="AS24" s="9">
        <f t="shared" si="10"/>
        <v>87</v>
      </c>
      <c r="AT24" s="9">
        <f t="shared" si="10"/>
        <v>72</v>
      </c>
      <c r="AU24" s="9">
        <f t="shared" si="10"/>
        <v>100</v>
      </c>
      <c r="AV24" s="9">
        <f t="shared" si="10"/>
        <v>111</v>
      </c>
      <c r="AW24" s="9">
        <f t="shared" ref="AW24:BB24" si="11">SUM(AW20:AW23)</f>
        <v>98</v>
      </c>
      <c r="AX24" s="9">
        <f t="shared" si="11"/>
        <v>103</v>
      </c>
      <c r="AY24" s="9">
        <f t="shared" si="11"/>
        <v>105</v>
      </c>
      <c r="AZ24" s="9">
        <f t="shared" si="11"/>
        <v>134</v>
      </c>
      <c r="BA24" s="9">
        <f t="shared" si="11"/>
        <v>123</v>
      </c>
      <c r="BB24" s="9">
        <f t="shared" si="11"/>
        <v>102</v>
      </c>
      <c r="BC24" s="9">
        <f>SUM(BC19:BC23)</f>
        <v>98</v>
      </c>
      <c r="BD24" s="9">
        <f>SUM(BD19:BD23)</f>
        <v>99</v>
      </c>
      <c r="BE24" s="9">
        <f>SUM(BE19:BE23)</f>
        <v>92</v>
      </c>
      <c r="BF24" s="9">
        <f>SUM(BF19:BF23)</f>
        <v>110</v>
      </c>
      <c r="BG24" s="9">
        <f>SUM(BG19:BG23)</f>
        <v>136</v>
      </c>
      <c r="BH24" s="6"/>
    </row>
    <row r="25" spans="1:60" ht="13.5" customHeight="1" x14ac:dyDescent="0.2">
      <c r="A25" s="5"/>
      <c r="B25" s="8" t="s">
        <v>66</v>
      </c>
      <c r="BH25" s="6"/>
    </row>
    <row r="26" spans="1:60" ht="13.5" customHeight="1" x14ac:dyDescent="0.2">
      <c r="A26" s="5"/>
      <c r="C26" s="1" t="s">
        <v>0</v>
      </c>
      <c r="AL26" s="1">
        <f>UMKC!AL15</f>
        <v>0</v>
      </c>
      <c r="AM26" s="1">
        <f>UMKC!AM15</f>
        <v>0</v>
      </c>
      <c r="AN26" s="1">
        <f>UMKC!AN15</f>
        <v>0</v>
      </c>
      <c r="AO26" s="1">
        <f>UMKC!AO15</f>
        <v>6</v>
      </c>
      <c r="AP26" s="1">
        <f>UMKC!AP15</f>
        <v>8</v>
      </c>
      <c r="AQ26" s="1">
        <f>UMKC!AQ15</f>
        <v>6</v>
      </c>
      <c r="AR26" s="1">
        <f>UMKC!AR15</f>
        <v>3</v>
      </c>
      <c r="AS26" s="1">
        <f>UMKC!AS15</f>
        <v>9</v>
      </c>
      <c r="AT26" s="1">
        <f>UMKC!AT15</f>
        <v>9</v>
      </c>
      <c r="AU26" s="1">
        <f>UMKC!AU15</f>
        <v>9</v>
      </c>
      <c r="AV26" s="1">
        <f>UMKC!AV15</f>
        <v>10</v>
      </c>
      <c r="AW26" s="1">
        <f>UMKC!AW15</f>
        <v>7</v>
      </c>
      <c r="AX26" s="1">
        <f>UMKC!AX15</f>
        <v>8</v>
      </c>
      <c r="AY26" s="1">
        <f>UMKC!AY15</f>
        <v>12</v>
      </c>
      <c r="AZ26" s="1">
        <f>UMKC!AZ15</f>
        <v>5</v>
      </c>
      <c r="BA26" s="1">
        <f>UMKC!BA15</f>
        <v>6</v>
      </c>
      <c r="BB26" s="1">
        <f>UMKC!BB15</f>
        <v>6</v>
      </c>
      <c r="BC26" s="1">
        <f>UMKC!BC15</f>
        <v>7</v>
      </c>
      <c r="BD26" s="1">
        <f>UMKC!BD15</f>
        <v>14</v>
      </c>
      <c r="BE26" s="1">
        <f>UMKC!BE15</f>
        <v>9</v>
      </c>
      <c r="BF26" s="1">
        <f>UMKC!BF15</f>
        <v>9</v>
      </c>
      <c r="BG26" s="1">
        <f>UMKC!BG15</f>
        <v>6</v>
      </c>
      <c r="BH26" s="6"/>
    </row>
    <row r="27" spans="1:60" ht="13.5" customHeight="1" x14ac:dyDescent="0.2">
      <c r="A27" s="5"/>
      <c r="B27" s="8" t="s">
        <v>67</v>
      </c>
      <c r="BH27" s="6"/>
    </row>
    <row r="28" spans="1:60" ht="13.5" customHeight="1" x14ac:dyDescent="0.2">
      <c r="A28" s="5"/>
      <c r="B28" s="8"/>
      <c r="C28" s="1" t="s">
        <v>10</v>
      </c>
      <c r="AW28" s="1">
        <f>UMSL!AW11</f>
        <v>0</v>
      </c>
      <c r="AX28" s="1">
        <f>UMSL!AX11</f>
        <v>13</v>
      </c>
      <c r="AY28" s="1">
        <f>UMSL!AY11</f>
        <v>19</v>
      </c>
      <c r="AZ28" s="1">
        <f>UMSL!AZ11</f>
        <v>18</v>
      </c>
      <c r="BA28" s="1">
        <f>UMSL!BA11</f>
        <v>8</v>
      </c>
      <c r="BB28" s="1">
        <f>UMSL!BB11</f>
        <v>6</v>
      </c>
      <c r="BC28" s="1">
        <f>MU!BC26+UMSL!BC11</f>
        <v>1532</v>
      </c>
      <c r="BD28" s="1">
        <f>MU!BD26+UMSL!BD11</f>
        <v>1224</v>
      </c>
      <c r="BE28" s="1">
        <f>MU!BE26+UMSL!BE11</f>
        <v>953</v>
      </c>
      <c r="BF28" s="1">
        <f>MU!BF26+UMSL!BF11</f>
        <v>1010</v>
      </c>
      <c r="BG28" s="1">
        <f>MU!BG26+UMSL!BG11</f>
        <v>1256</v>
      </c>
      <c r="BH28" s="6"/>
    </row>
    <row r="29" spans="1:60" ht="13.5" customHeight="1" x14ac:dyDescent="0.2">
      <c r="A29" s="5"/>
      <c r="C29" s="1" t="s">
        <v>0</v>
      </c>
      <c r="W29" s="1">
        <f>MU!W27+UMKC!W17</f>
        <v>12</v>
      </c>
      <c r="X29" s="1">
        <f>MU!X27+UMKC!X17</f>
        <v>12</v>
      </c>
      <c r="Y29" s="1">
        <f>MU!Y27+UMKC!Y17</f>
        <v>15</v>
      </c>
      <c r="Z29" s="1">
        <f>MU!Z27+UMKC!Z17</f>
        <v>5</v>
      </c>
      <c r="AA29" s="1">
        <f>MU!AA27+UMKC!AA17</f>
        <v>9</v>
      </c>
      <c r="AB29" s="1">
        <f>MU!AB27+UMKC!AB17</f>
        <v>12</v>
      </c>
      <c r="AC29" s="1">
        <f>MU!AC27+UMKC!AC17</f>
        <v>15</v>
      </c>
      <c r="AD29" s="1">
        <f>MU!AD27+UMKC!AD17</f>
        <v>16</v>
      </c>
      <c r="AE29" s="1">
        <f>MU!AE27+UMKC!AE17</f>
        <v>15</v>
      </c>
      <c r="AF29" s="1">
        <f>MU!AF27+UMKC!AF17</f>
        <v>20</v>
      </c>
      <c r="AG29" s="1">
        <f>MU!AG27+UMKC!AG17</f>
        <v>19</v>
      </c>
      <c r="AH29" s="1">
        <f>MU!AH27+UMKC!AH17</f>
        <v>16</v>
      </c>
      <c r="AI29" s="1">
        <f>MU!AI27+UMKC!AI17</f>
        <v>32</v>
      </c>
      <c r="AJ29" s="1">
        <f>MU!AJ27+UMKC!AJ17</f>
        <v>43</v>
      </c>
      <c r="AK29" s="1">
        <f>MU!AK27+UMKC!AK17</f>
        <v>35</v>
      </c>
      <c r="AL29" s="1">
        <f>MU!AL27+UMKC!AL17</f>
        <v>57</v>
      </c>
      <c r="AM29" s="1">
        <f>MU!AM27+UMKC!AM17</f>
        <v>43</v>
      </c>
      <c r="AN29" s="1">
        <f>MU!AN27+UMKC!AN17</f>
        <v>57</v>
      </c>
      <c r="AO29" s="1">
        <f>MU!AO27+UMKC!AO17</f>
        <v>66</v>
      </c>
      <c r="AP29" s="1">
        <f>MU!AP27+UMKC!AP17</f>
        <v>72</v>
      </c>
      <c r="AQ29" s="1">
        <f>MU!AQ27+UMKC!AQ17</f>
        <v>55</v>
      </c>
      <c r="AR29" s="1">
        <f>MU!AR27+UMKC!AR17</f>
        <v>50</v>
      </c>
      <c r="AS29" s="1">
        <f>MU!AS27+UMKC!AS17</f>
        <v>77</v>
      </c>
      <c r="AT29" s="1">
        <f>MU!AT27+UMKC!AT17</f>
        <v>87</v>
      </c>
      <c r="AU29" s="1">
        <f>MU!AU27+UMKC!AU17</f>
        <v>101</v>
      </c>
      <c r="AV29" s="1">
        <f>MU!AV27+UMKC!AV17</f>
        <v>100</v>
      </c>
      <c r="AW29" s="1">
        <f>MU!AW27+UMKC!AW17</f>
        <v>106</v>
      </c>
      <c r="AX29" s="1">
        <f>MU!AX27</f>
        <v>106</v>
      </c>
      <c r="AY29" s="1">
        <f>MU!AY27</f>
        <v>98</v>
      </c>
      <c r="AZ29" s="1">
        <f>MU!AZ27</f>
        <v>93</v>
      </c>
      <c r="BA29" s="1">
        <f>MU!BA27</f>
        <v>97</v>
      </c>
      <c r="BB29" s="1">
        <f>MU!BB27</f>
        <v>106</v>
      </c>
      <c r="BC29" s="1">
        <f>MU!BC27</f>
        <v>79</v>
      </c>
      <c r="BD29" s="1">
        <f>MU!BD27</f>
        <v>76</v>
      </c>
      <c r="BE29" s="1">
        <f>MU!BE27</f>
        <v>70</v>
      </c>
      <c r="BF29" s="1">
        <f>MU!BF27</f>
        <v>47</v>
      </c>
      <c r="BG29" s="1">
        <f>MU!BG27</f>
        <v>47</v>
      </c>
      <c r="BH29" s="6"/>
    </row>
    <row r="30" spans="1:60" ht="13.5" customHeight="1" x14ac:dyDescent="0.2">
      <c r="A30" s="5"/>
      <c r="C30" s="1" t="s">
        <v>9</v>
      </c>
      <c r="AG30" s="1">
        <f>UMSL!AG12</f>
        <v>3</v>
      </c>
      <c r="AH30" s="1">
        <f>UMSL!AH12</f>
        <v>0</v>
      </c>
      <c r="AI30" s="1">
        <f>UMSL!AI12</f>
        <v>2</v>
      </c>
      <c r="AJ30" s="1">
        <f>UMSL!AJ12</f>
        <v>7</v>
      </c>
      <c r="AK30" s="1">
        <f>UMSL!AK12</f>
        <v>6</v>
      </c>
      <c r="AL30" s="1">
        <f>MU!AL28+UMSL!AL12</f>
        <v>4</v>
      </c>
      <c r="AM30" s="1">
        <f>MU!AM28+UMSL!AM12</f>
        <v>1</v>
      </c>
      <c r="AN30" s="1">
        <f>MU!AN28+UMSL!AN12</f>
        <v>1</v>
      </c>
      <c r="AO30" s="1">
        <f>MU!AO28+UMSL!AO12</f>
        <v>1</v>
      </c>
      <c r="AP30" s="1">
        <f>MU!AP28+UMSL!AP12</f>
        <v>1</v>
      </c>
      <c r="AQ30" s="1">
        <f>MU!AQ28+UMSL!AQ12</f>
        <v>4</v>
      </c>
      <c r="AR30" s="1">
        <f>MU!AR28+UMSL!AR12</f>
        <v>3</v>
      </c>
      <c r="AS30" s="1">
        <f>MU!AS28+UMSL!AS12</f>
        <v>2</v>
      </c>
      <c r="AT30" s="1">
        <f>MU!AT28+UMSL!AT12</f>
        <v>3</v>
      </c>
      <c r="AU30" s="1">
        <f>MU!AU28+UMSL!AU12</f>
        <v>1</v>
      </c>
      <c r="AV30" s="1">
        <f>MU!AV28+UMSL!AV12</f>
        <v>2</v>
      </c>
      <c r="AW30" s="1">
        <f>MU!AW28+UMSL!AW12</f>
        <v>4</v>
      </c>
      <c r="AX30" s="1">
        <f>MU!AX28+UMKC!AX18+UMSL!AX12</f>
        <v>5</v>
      </c>
      <c r="AY30" s="1">
        <f>MU!AY28+UMKC!AY18+UMSL!AY12</f>
        <v>2</v>
      </c>
      <c r="AZ30" s="1">
        <f>MU!AZ28+UMKC!AZ18+UMSL!AZ12</f>
        <v>9</v>
      </c>
      <c r="BA30" s="1">
        <f>MU!BA28+UMKC!BA18+UMSL!BA12</f>
        <v>5</v>
      </c>
      <c r="BB30" s="1">
        <f>UMKC!BB18+UMSL!BB12</f>
        <v>8</v>
      </c>
      <c r="BC30" s="1">
        <f>UMKC!BC18+UMSL!BC12</f>
        <v>6</v>
      </c>
      <c r="BD30" s="1">
        <f>UMKC!BD18+UMSL!BD12</f>
        <v>1</v>
      </c>
      <c r="BE30" s="1">
        <f>UMKC!BE18+UMSL!BE12</f>
        <v>3</v>
      </c>
      <c r="BF30" s="1">
        <f>UMKC!BF18+UMSL!BF12</f>
        <v>1</v>
      </c>
      <c r="BG30" s="1">
        <f>UMKC!BG18+UMSL!BG12</f>
        <v>1</v>
      </c>
      <c r="BH30" s="6"/>
    </row>
    <row r="31" spans="1:60" ht="13.5" customHeight="1" x14ac:dyDescent="0.2">
      <c r="A31" s="5"/>
      <c r="W31" s="9">
        <f t="shared" ref="W31:AA31" si="12">W29</f>
        <v>12</v>
      </c>
      <c r="X31" s="9">
        <f t="shared" si="12"/>
        <v>12</v>
      </c>
      <c r="Y31" s="9">
        <f t="shared" si="12"/>
        <v>15</v>
      </c>
      <c r="Z31" s="9">
        <f t="shared" si="12"/>
        <v>5</v>
      </c>
      <c r="AA31" s="9">
        <f t="shared" si="12"/>
        <v>9</v>
      </c>
      <c r="AB31" s="9">
        <f t="shared" ref="AB31:AD31" si="13">AB29</f>
        <v>12</v>
      </c>
      <c r="AC31" s="9">
        <f t="shared" si="13"/>
        <v>15</v>
      </c>
      <c r="AD31" s="9">
        <f t="shared" si="13"/>
        <v>16</v>
      </c>
      <c r="AE31" s="9">
        <f>AE29</f>
        <v>15</v>
      </c>
      <c r="AF31" s="9">
        <f>AF29</f>
        <v>20</v>
      </c>
      <c r="AG31" s="9">
        <f t="shared" ref="AG31:AV31" si="14">SUM(AG29:AG30)</f>
        <v>22</v>
      </c>
      <c r="AH31" s="9">
        <f t="shared" si="14"/>
        <v>16</v>
      </c>
      <c r="AI31" s="9">
        <f t="shared" si="14"/>
        <v>34</v>
      </c>
      <c r="AJ31" s="9">
        <f t="shared" si="14"/>
        <v>50</v>
      </c>
      <c r="AK31" s="9">
        <f t="shared" si="14"/>
        <v>41</v>
      </c>
      <c r="AL31" s="9">
        <f t="shared" si="14"/>
        <v>61</v>
      </c>
      <c r="AM31" s="9">
        <f t="shared" si="14"/>
        <v>44</v>
      </c>
      <c r="AN31" s="9">
        <f t="shared" si="14"/>
        <v>58</v>
      </c>
      <c r="AO31" s="9">
        <f t="shared" si="14"/>
        <v>67</v>
      </c>
      <c r="AP31" s="9">
        <f t="shared" si="14"/>
        <v>73</v>
      </c>
      <c r="AQ31" s="9">
        <f t="shared" si="14"/>
        <v>59</v>
      </c>
      <c r="AR31" s="9">
        <f t="shared" si="14"/>
        <v>53</v>
      </c>
      <c r="AS31" s="9">
        <f t="shared" si="14"/>
        <v>79</v>
      </c>
      <c r="AT31" s="9">
        <f t="shared" si="14"/>
        <v>90</v>
      </c>
      <c r="AU31" s="9">
        <f t="shared" si="14"/>
        <v>102</v>
      </c>
      <c r="AV31" s="9">
        <f t="shared" si="14"/>
        <v>102</v>
      </c>
      <c r="AW31" s="9">
        <f t="shared" ref="AW31:BB31" si="15">SUM(AW28:AW30)</f>
        <v>110</v>
      </c>
      <c r="AX31" s="9">
        <f t="shared" si="15"/>
        <v>124</v>
      </c>
      <c r="AY31" s="9">
        <f t="shared" si="15"/>
        <v>119</v>
      </c>
      <c r="AZ31" s="9">
        <f t="shared" si="15"/>
        <v>120</v>
      </c>
      <c r="BA31" s="9">
        <f t="shared" si="15"/>
        <v>110</v>
      </c>
      <c r="BB31" s="9">
        <f t="shared" si="15"/>
        <v>120</v>
      </c>
      <c r="BC31" s="9">
        <f t="shared" ref="BC31" si="16">SUM(BC28:BC30)</f>
        <v>1617</v>
      </c>
      <c r="BD31" s="9">
        <f t="shared" ref="BD31:BE31" si="17">SUM(BD28:BD30)</f>
        <v>1301</v>
      </c>
      <c r="BE31" s="9">
        <f t="shared" si="17"/>
        <v>1026</v>
      </c>
      <c r="BF31" s="9">
        <f t="shared" ref="BF31:BG31" si="18">SUM(BF28:BF30)</f>
        <v>1058</v>
      </c>
      <c r="BG31" s="9">
        <f t="shared" si="18"/>
        <v>1304</v>
      </c>
      <c r="BH31" s="6"/>
    </row>
    <row r="32" spans="1:60" ht="13.5" customHeight="1" x14ac:dyDescent="0.2">
      <c r="A32" s="5"/>
      <c r="B32" s="8" t="s">
        <v>68</v>
      </c>
      <c r="BH32" s="6"/>
    </row>
    <row r="33" spans="1:60" ht="13.5" customHeight="1" x14ac:dyDescent="0.2">
      <c r="A33" s="5"/>
      <c r="B33" s="8"/>
      <c r="C33" s="1" t="s">
        <v>10</v>
      </c>
      <c r="AW33" s="1">
        <f>UMSL!AW16</f>
        <v>0</v>
      </c>
      <c r="AX33" s="1">
        <f>UMSL!AX16</f>
        <v>0</v>
      </c>
      <c r="AY33" s="1">
        <f>UMSL!AY16</f>
        <v>1</v>
      </c>
      <c r="AZ33" s="1">
        <f>UMSL!AZ16</f>
        <v>0</v>
      </c>
      <c r="BA33" s="1">
        <f>UMSL!BA16</f>
        <v>0</v>
      </c>
      <c r="BB33" s="1">
        <f>UMSL!BB16</f>
        <v>5</v>
      </c>
      <c r="BC33" s="1">
        <f>MU!BC31+UMSL!BC16</f>
        <v>58</v>
      </c>
      <c r="BD33" s="1">
        <f>MU!BD31+UMSL!BD16</f>
        <v>41</v>
      </c>
      <c r="BE33" s="1">
        <f>MU!BE31+UMSL!BE16</f>
        <v>24</v>
      </c>
      <c r="BF33" s="1">
        <f>MU!BF31+UMSL!BF16</f>
        <v>21</v>
      </c>
      <c r="BG33" s="1">
        <f>MU!BG31+UMSL!BG16</f>
        <v>15</v>
      </c>
      <c r="BH33" s="6"/>
    </row>
    <row r="34" spans="1:60" ht="13.5" customHeight="1" x14ac:dyDescent="0.2">
      <c r="A34" s="5"/>
      <c r="C34" s="1" t="s">
        <v>0</v>
      </c>
      <c r="W34" s="1">
        <f>MU!W32+UMKC!W21</f>
        <v>424</v>
      </c>
      <c r="X34" s="1">
        <f>MU!X32+UMKC!X21</f>
        <v>357</v>
      </c>
      <c r="Y34" s="1">
        <f>MU!Y32+UMKC!Y21</f>
        <v>359</v>
      </c>
      <c r="Z34" s="1">
        <f>MU!Z32+UMKC!Z21</f>
        <v>343</v>
      </c>
      <c r="AA34" s="1">
        <f>MU!AA32+UMKC!AA21</f>
        <v>333</v>
      </c>
      <c r="AB34" s="1">
        <f>MU!AB32+UMKC!AB21+UMSL!AB17</f>
        <v>542</v>
      </c>
      <c r="AC34" s="1">
        <f>MU!AC32+UMKC!AC21+UMSL!AC17</f>
        <v>500</v>
      </c>
      <c r="AD34" s="1">
        <f>MU!AD32+UMKC!AD21+UMSL!AD17</f>
        <v>511</v>
      </c>
      <c r="AE34" s="1">
        <f>MU!AE32+UMKC!AE21+UMSL!AE17</f>
        <v>457</v>
      </c>
      <c r="AF34" s="1">
        <f>MU!AF32+UMKC!AF21+UMSL!AF17</f>
        <v>454</v>
      </c>
      <c r="AG34" s="1">
        <f>MU!AG32+UMKC!AG21+UMSL!AG17</f>
        <v>461</v>
      </c>
      <c r="AH34" s="1">
        <f>MU!AH32+UMKC!AH21+UMSL!AH17</f>
        <v>523</v>
      </c>
      <c r="AI34" s="1">
        <f>MU!AI32+UMKC!AI21+UMSL!AI17</f>
        <v>542</v>
      </c>
      <c r="AJ34" s="1">
        <f>MU!AJ32+UMKC!AJ21+UMSL!AJ17</f>
        <v>571</v>
      </c>
      <c r="AK34" s="1">
        <f>MU!AK32+UMKC!AK21+UMSL!AK17</f>
        <v>568</v>
      </c>
      <c r="AL34" s="1">
        <f>MU!AL32+UMKC!AL21+UMSL!AL17</f>
        <v>669</v>
      </c>
      <c r="AM34" s="1">
        <f>MU!AM32+UMKC!AM21+UMSL!AM17</f>
        <v>653</v>
      </c>
      <c r="AN34" s="1">
        <f>MU!AN32+UMKC!AN21+UMSL!AN17</f>
        <v>671</v>
      </c>
      <c r="AO34" s="1">
        <f>MU!AO32+UMKC!AO21+UMSL!AO17</f>
        <v>734</v>
      </c>
      <c r="AP34" s="1">
        <f>MU!AP32+UMKC!AP21+UMSL!AP17</f>
        <v>755</v>
      </c>
      <c r="AQ34" s="1">
        <f>MU!AQ32+UMKC!AQ21+UMSL!AQ17</f>
        <v>778</v>
      </c>
      <c r="AR34" s="1">
        <f>MU!AR32+UMKC!AR21+UMSL!AR17</f>
        <v>791</v>
      </c>
      <c r="AS34" s="1">
        <f>MU!AS32+UMKC!AS21+UMSL!AS17</f>
        <v>873</v>
      </c>
      <c r="AT34" s="1">
        <f>MU!AT32+UMKC!AT21+UMSL!AT17</f>
        <v>893</v>
      </c>
      <c r="AU34" s="1">
        <f>MU!AU32+UMKC!AU21+UMSL!AU17</f>
        <v>903</v>
      </c>
      <c r="AV34" s="1">
        <f>MU!AV32+UMKC!AV21+UMSL!AV17</f>
        <v>923</v>
      </c>
      <c r="AW34" s="1">
        <f>MU!AW32+UMKC!AW21+UMSL!AW17</f>
        <v>910</v>
      </c>
      <c r="AX34" s="1">
        <f>MU!AX32+UMKC!AX21+UMSL!AX17</f>
        <v>906</v>
      </c>
      <c r="AY34" s="1">
        <f>MU!AY32+UMKC!AY21+UMSL!AY17</f>
        <v>911</v>
      </c>
      <c r="AZ34" s="1">
        <f>MU!AZ32+UMKC!AZ21+UMSL!AZ17</f>
        <v>975</v>
      </c>
      <c r="BA34" s="1">
        <f>MU!BA32+UMKC!BA21+UMSL!BA17</f>
        <v>927</v>
      </c>
      <c r="BB34" s="1">
        <f>MU!BB32+UMKC!BB21+UMSL!BB17</f>
        <v>912</v>
      </c>
      <c r="BC34" s="1">
        <f>MU!BC32+UMKC!BC21+UMSL!BC17</f>
        <v>919</v>
      </c>
      <c r="BD34" s="1">
        <f>MU!BD32+UMKC!BD21+UMSL!BD17</f>
        <v>826</v>
      </c>
      <c r="BE34" s="1">
        <f>MU!BE32+UMKC!BE21+UMSL!BE17</f>
        <v>823</v>
      </c>
      <c r="BF34" s="1">
        <f>MU!BF32+UMKC!BF21+UMSL!BF17</f>
        <v>711</v>
      </c>
      <c r="BG34" s="1">
        <f>MU!BG32+UMKC!BG21+UMSL!BG17</f>
        <v>725</v>
      </c>
      <c r="BH34" s="6"/>
    </row>
    <row r="35" spans="1:60" ht="13.5" customHeight="1" x14ac:dyDescent="0.2">
      <c r="A35" s="5"/>
      <c r="C35" s="1" t="s">
        <v>9</v>
      </c>
      <c r="AW35" s="1">
        <f>UMSL!AW18</f>
        <v>0</v>
      </c>
      <c r="AX35" s="1">
        <f>UMSL!AX18</f>
        <v>0</v>
      </c>
      <c r="AY35" s="1">
        <f>UMSL!AY18</f>
        <v>0</v>
      </c>
      <c r="AZ35" s="1">
        <f>UMSL!AZ18</f>
        <v>0</v>
      </c>
      <c r="BA35" s="1">
        <f>UMSL!BA18</f>
        <v>0</v>
      </c>
      <c r="BB35" s="1">
        <f>UMSL!BB18</f>
        <v>1</v>
      </c>
      <c r="BC35" s="1">
        <f>MU!BC33+UMSL!BC18</f>
        <v>0</v>
      </c>
      <c r="BD35" s="1">
        <f>MU!BD33+UMSL!BD18</f>
        <v>2</v>
      </c>
      <c r="BE35" s="1">
        <f>MU!BE33+UMSL!BE18</f>
        <v>3</v>
      </c>
      <c r="BF35" s="1">
        <f>MU!BF33+UMSL!BF18</f>
        <v>5</v>
      </c>
      <c r="BG35" s="1">
        <f>MU!BG33+UMSL!BG18</f>
        <v>1</v>
      </c>
      <c r="BH35" s="6"/>
    </row>
    <row r="36" spans="1:60" ht="13.5" customHeight="1" x14ac:dyDescent="0.2">
      <c r="A36" s="5"/>
      <c r="C36" s="1" t="s">
        <v>5</v>
      </c>
      <c r="W36" s="1">
        <f>MU!W34+UMKC!W22</f>
        <v>73</v>
      </c>
      <c r="X36" s="1">
        <f>MU!X34+UMKC!X22</f>
        <v>63</v>
      </c>
      <c r="Y36" s="1">
        <f>MU!Y34+UMKC!Y22</f>
        <v>84</v>
      </c>
      <c r="Z36" s="1">
        <f>MU!Z34+UMKC!Z22</f>
        <v>63</v>
      </c>
      <c r="AA36" s="1">
        <f>MU!AA34+UMKC!AA22</f>
        <v>81</v>
      </c>
      <c r="AB36" s="1">
        <f>MU!AB34+UMKC!AB22</f>
        <v>64</v>
      </c>
      <c r="AC36" s="1">
        <f>MU!AC34+UMKC!AC22</f>
        <v>74</v>
      </c>
      <c r="AD36" s="1">
        <f>MU!AD34+UMKC!AD22</f>
        <v>74</v>
      </c>
      <c r="AE36" s="1">
        <f>MU!AE34+UMKC!AE22</f>
        <v>58</v>
      </c>
      <c r="AF36" s="1">
        <f>MU!AF34+UMKC!AF22</f>
        <v>56</v>
      </c>
      <c r="AG36" s="1">
        <f>MU!AG34+UMKC!AG22</f>
        <v>57</v>
      </c>
      <c r="AH36" s="1">
        <f>MU!AH34+UMKC!AH22</f>
        <v>74</v>
      </c>
      <c r="AI36" s="1">
        <f>MU!AI34+UMKC!AI22</f>
        <v>61</v>
      </c>
      <c r="AJ36" s="1">
        <f>MU!AJ34+UMKC!AJ22</f>
        <v>66</v>
      </c>
      <c r="AK36" s="1">
        <f>MU!AK34+UMKC!AK22+UMSL!AK19</f>
        <v>68</v>
      </c>
      <c r="AL36" s="1">
        <f>MU!AL34+UMKC!AL22+UMSL!AL19</f>
        <v>70</v>
      </c>
      <c r="AM36" s="1">
        <f>MU!AM34+UMKC!AM22+UMSL!AM19</f>
        <v>81</v>
      </c>
      <c r="AN36" s="1">
        <f>MU!AN34+UMKC!AN22+UMSL!AN19</f>
        <v>66</v>
      </c>
      <c r="AO36" s="1">
        <f>MU!AO34+UMKC!AO22+UMSL!AO19</f>
        <v>103</v>
      </c>
      <c r="AP36" s="1">
        <f>MU!AP34+UMKC!AP22+UMSL!AP19</f>
        <v>88</v>
      </c>
      <c r="AQ36" s="1">
        <f>MU!AQ34+UMKC!AQ22+UMSL!AQ19</f>
        <v>84</v>
      </c>
      <c r="AR36" s="1">
        <f>MU!AR34+UMKC!AR22+UMSL!AR19</f>
        <v>108</v>
      </c>
      <c r="AS36" s="1">
        <f>MU!AS34+UMKC!AS22+UMSL!AS19</f>
        <v>116</v>
      </c>
      <c r="AT36" s="1">
        <f>MU!AT34+UMKC!AT22+UMSL!AT19</f>
        <v>126</v>
      </c>
      <c r="AU36" s="1">
        <f>MU!AU34+UMKC!AU22+UMSL!AU19</f>
        <v>95</v>
      </c>
      <c r="AV36" s="1">
        <f>MU!AV34+UMKC!AV22+UMSL!AV19</f>
        <v>128</v>
      </c>
      <c r="AW36" s="1">
        <f>MU!AW34+UMKC!AW22+UMSL!AW19</f>
        <v>79</v>
      </c>
      <c r="AX36" s="1">
        <f>MU!AX34+UMKC!AX22+UMSL!AX19</f>
        <v>100</v>
      </c>
      <c r="AY36" s="1">
        <f>MU!AY34+UMKC!AY22+UMSL!AY19</f>
        <v>75</v>
      </c>
      <c r="AZ36" s="1">
        <f>MU!AZ34+UMKC!AZ22+UMSL!AZ19</f>
        <v>107</v>
      </c>
      <c r="BA36" s="1">
        <f>MU!BA34+UMKC!BA22+UMSL!BA19</f>
        <v>89</v>
      </c>
      <c r="BB36" s="1">
        <f>MU!BB34+UMKC!BB22+UMSL!BB19</f>
        <v>101</v>
      </c>
      <c r="BC36" s="1">
        <f>MU!BC34+UMKC!BC22+UMSL!BC19</f>
        <v>88</v>
      </c>
      <c r="BD36" s="1">
        <f>MU!BD34+UMKC!BD22+UMSL!BD19</f>
        <v>76</v>
      </c>
      <c r="BE36" s="1">
        <f>MU!BE34+UMKC!BE22+UMSL!BE19</f>
        <v>57</v>
      </c>
      <c r="BF36" s="1">
        <f>MU!BF34+UMKC!BF22+UMSL!BF19</f>
        <v>50</v>
      </c>
      <c r="BG36" s="1">
        <f>MU!BG34+UMKC!BG22+UMSL!BG19</f>
        <v>63</v>
      </c>
      <c r="BH36" s="6"/>
    </row>
    <row r="37" spans="1:60" ht="13.5" customHeight="1" x14ac:dyDescent="0.2">
      <c r="A37" s="5"/>
      <c r="C37" s="1" t="s">
        <v>7</v>
      </c>
      <c r="W37" s="1">
        <f>MU!W35</f>
        <v>6</v>
      </c>
      <c r="X37" s="1">
        <f>MU!X35</f>
        <v>8</v>
      </c>
      <c r="Y37" s="1">
        <f>MU!Y35</f>
        <v>3</v>
      </c>
      <c r="Z37" s="1">
        <f>MU!Z35</f>
        <v>2</v>
      </c>
      <c r="AA37" s="1">
        <f>MU!AA35</f>
        <v>4</v>
      </c>
      <c r="AB37" s="1">
        <f>MU!AB35</f>
        <v>4</v>
      </c>
      <c r="AC37" s="1">
        <f>MU!AC35</f>
        <v>8</v>
      </c>
      <c r="AD37" s="1">
        <f>MU!AD35</f>
        <v>11</v>
      </c>
      <c r="AE37" s="1">
        <f>MU!AE35</f>
        <v>7</v>
      </c>
      <c r="AF37" s="1">
        <f>MU!AF35</f>
        <v>15</v>
      </c>
      <c r="AG37" s="1">
        <f>MU!AG35</f>
        <v>7</v>
      </c>
      <c r="AH37" s="1">
        <f>MU!AH35</f>
        <v>12</v>
      </c>
      <c r="AI37" s="1">
        <f>MU!AI35</f>
        <v>8</v>
      </c>
      <c r="AJ37" s="1">
        <f>MU!AJ35</f>
        <v>5</v>
      </c>
      <c r="AK37" s="1">
        <f>MU!AK35</f>
        <v>13</v>
      </c>
      <c r="AL37" s="1">
        <f>MU!AL35</f>
        <v>13</v>
      </c>
      <c r="AM37" s="1">
        <f>MU!AM35</f>
        <v>17</v>
      </c>
      <c r="AN37" s="1">
        <f>MU!AN35</f>
        <v>18</v>
      </c>
      <c r="AO37" s="1">
        <f>MU!AO35</f>
        <v>16</v>
      </c>
      <c r="AP37" s="1">
        <f>MU!AP35</f>
        <v>20</v>
      </c>
      <c r="AQ37" s="1">
        <f>MU!AQ35</f>
        <v>8</v>
      </c>
      <c r="AR37" s="1">
        <f>MU!AR35</f>
        <v>20</v>
      </c>
      <c r="AS37" s="1">
        <f>MU!AS35</f>
        <v>12</v>
      </c>
      <c r="AT37" s="1">
        <f>MU!AT35</f>
        <v>15</v>
      </c>
      <c r="AU37" s="1">
        <f>MU!AU35</f>
        <v>20</v>
      </c>
      <c r="AV37" s="1">
        <f>MU!AV35</f>
        <v>17</v>
      </c>
      <c r="AW37" s="1">
        <f>MU!AW35</f>
        <v>14</v>
      </c>
      <c r="AX37" s="1">
        <f>MU!AX35</f>
        <v>11</v>
      </c>
      <c r="AY37" s="1">
        <f>MU!AY35</f>
        <v>19</v>
      </c>
      <c r="AZ37" s="1">
        <f>MU!AZ35</f>
        <v>15</v>
      </c>
      <c r="BA37" s="1">
        <f>MU!BA35</f>
        <v>13</v>
      </c>
      <c r="BB37" s="1">
        <f>MU!BB35</f>
        <v>28</v>
      </c>
      <c r="BC37" s="1">
        <f>MU!BC35</f>
        <v>11</v>
      </c>
      <c r="BD37" s="1">
        <f>MU!BD35</f>
        <v>9</v>
      </c>
      <c r="BE37" s="1">
        <f>MU!BE35</f>
        <v>7</v>
      </c>
      <c r="BF37" s="1">
        <f>MU!BF35</f>
        <v>15</v>
      </c>
      <c r="BG37" s="1">
        <f>MU!BG35</f>
        <v>12</v>
      </c>
      <c r="BH37" s="6"/>
    </row>
    <row r="38" spans="1:60" ht="13.5" customHeight="1" x14ac:dyDescent="0.2">
      <c r="A38" s="5"/>
      <c r="W38" s="9">
        <f t="shared" ref="W38:AA38" si="19">SUM(W34:W37)</f>
        <v>503</v>
      </c>
      <c r="X38" s="9">
        <f t="shared" si="19"/>
        <v>428</v>
      </c>
      <c r="Y38" s="9">
        <f t="shared" si="19"/>
        <v>446</v>
      </c>
      <c r="Z38" s="9">
        <f t="shared" si="19"/>
        <v>408</v>
      </c>
      <c r="AA38" s="9">
        <f t="shared" si="19"/>
        <v>418</v>
      </c>
      <c r="AB38" s="9">
        <f t="shared" ref="AB38:AD38" si="20">SUM(AB34:AB37)</f>
        <v>610</v>
      </c>
      <c r="AC38" s="9">
        <f t="shared" si="20"/>
        <v>582</v>
      </c>
      <c r="AD38" s="9">
        <f t="shared" si="20"/>
        <v>596</v>
      </c>
      <c r="AE38" s="9">
        <f t="shared" ref="AE38:AG38" si="21">SUM(AE34:AE37)</f>
        <v>522</v>
      </c>
      <c r="AF38" s="9">
        <f t="shared" si="21"/>
        <v>525</v>
      </c>
      <c r="AG38" s="9">
        <f t="shared" si="21"/>
        <v>525</v>
      </c>
      <c r="AH38" s="9">
        <f t="shared" ref="AH38:AV38" si="22">SUM(AH34:AH37)</f>
        <v>609</v>
      </c>
      <c r="AI38" s="9">
        <f t="shared" si="22"/>
        <v>611</v>
      </c>
      <c r="AJ38" s="9">
        <f t="shared" si="22"/>
        <v>642</v>
      </c>
      <c r="AK38" s="9">
        <f t="shared" si="22"/>
        <v>649</v>
      </c>
      <c r="AL38" s="9">
        <f t="shared" si="22"/>
        <v>752</v>
      </c>
      <c r="AM38" s="9">
        <f t="shared" si="22"/>
        <v>751</v>
      </c>
      <c r="AN38" s="9">
        <f t="shared" si="22"/>
        <v>755</v>
      </c>
      <c r="AO38" s="9">
        <f t="shared" si="22"/>
        <v>853</v>
      </c>
      <c r="AP38" s="9">
        <f t="shared" si="22"/>
        <v>863</v>
      </c>
      <c r="AQ38" s="9">
        <f t="shared" si="22"/>
        <v>870</v>
      </c>
      <c r="AR38" s="9">
        <f t="shared" si="22"/>
        <v>919</v>
      </c>
      <c r="AS38" s="9">
        <f t="shared" si="22"/>
        <v>1001</v>
      </c>
      <c r="AT38" s="9">
        <f t="shared" si="22"/>
        <v>1034</v>
      </c>
      <c r="AU38" s="9">
        <f t="shared" si="22"/>
        <v>1018</v>
      </c>
      <c r="AV38" s="9">
        <f t="shared" si="22"/>
        <v>1068</v>
      </c>
      <c r="AW38" s="9">
        <f t="shared" ref="AW38:AX38" si="23">SUM(AW33:AW37)</f>
        <v>1003</v>
      </c>
      <c r="AX38" s="9">
        <f t="shared" si="23"/>
        <v>1017</v>
      </c>
      <c r="AY38" s="9">
        <f t="shared" ref="AY38:BC38" si="24">SUM(AY33:AY37)</f>
        <v>1006</v>
      </c>
      <c r="AZ38" s="9">
        <f t="shared" si="24"/>
        <v>1097</v>
      </c>
      <c r="BA38" s="9">
        <f t="shared" si="24"/>
        <v>1029</v>
      </c>
      <c r="BB38" s="9">
        <f t="shared" si="24"/>
        <v>1047</v>
      </c>
      <c r="BC38" s="9">
        <f t="shared" si="24"/>
        <v>1076</v>
      </c>
      <c r="BD38" s="9">
        <f t="shared" ref="BD38:BE38" si="25">SUM(BD33:BD37)</f>
        <v>954</v>
      </c>
      <c r="BE38" s="9">
        <f t="shared" si="25"/>
        <v>914</v>
      </c>
      <c r="BF38" s="9">
        <f t="shared" ref="BF38:BG38" si="26">SUM(BF33:BF37)</f>
        <v>802</v>
      </c>
      <c r="BG38" s="9">
        <f t="shared" si="26"/>
        <v>816</v>
      </c>
      <c r="BH38" s="6"/>
    </row>
    <row r="39" spans="1:60" ht="13.5" customHeight="1" x14ac:dyDescent="0.2">
      <c r="A39" s="5"/>
      <c r="B39" s="8" t="s">
        <v>69</v>
      </c>
      <c r="BH39" s="6"/>
    </row>
    <row r="40" spans="1:60" ht="13.5" customHeight="1" x14ac:dyDescent="0.2">
      <c r="A40" s="5"/>
      <c r="B40" s="8"/>
      <c r="C40" s="1" t="s">
        <v>10</v>
      </c>
      <c r="AZ40" s="1">
        <f>UMSL!AZ22</f>
        <v>0</v>
      </c>
      <c r="BA40" s="1">
        <f>UMSL!BA22</f>
        <v>2</v>
      </c>
      <c r="BB40" s="1">
        <f>UMSL!BB22</f>
        <v>8</v>
      </c>
      <c r="BC40" s="1">
        <f>UMSL!BC22</f>
        <v>8</v>
      </c>
      <c r="BD40" s="1">
        <f>UMSL!BD22</f>
        <v>9</v>
      </c>
      <c r="BE40" s="1">
        <f>MU!BE38+UMSL!BE22</f>
        <v>26</v>
      </c>
      <c r="BF40" s="1">
        <f>MU!BF38+UMSL!BF22</f>
        <v>54</v>
      </c>
      <c r="BG40" s="1">
        <f>MU!BG38+UMSL!BG22</f>
        <v>155</v>
      </c>
      <c r="BH40" s="6"/>
    </row>
    <row r="41" spans="1:60" ht="13.5" customHeight="1" x14ac:dyDescent="0.2">
      <c r="A41" s="5"/>
      <c r="C41" s="1" t="s">
        <v>0</v>
      </c>
      <c r="W41" s="1">
        <f>MU!W39+UMKC!W25+'S&amp;T'!W11+UMSL!W23</f>
        <v>240</v>
      </c>
      <c r="X41" s="1">
        <f>MU!X39+UMKC!X25+'S&amp;T'!X11+UMSL!X23</f>
        <v>196</v>
      </c>
      <c r="Y41" s="1">
        <f>MU!Y39+UMKC!Y25+'S&amp;T'!Y11+UMSL!Y23</f>
        <v>165</v>
      </c>
      <c r="Z41" s="1">
        <f>MU!Z39+UMKC!Z25+'S&amp;T'!Z11+UMSL!Z23</f>
        <v>158</v>
      </c>
      <c r="AA41" s="1">
        <f>MU!AA39+UMKC!AA25+'S&amp;T'!AA11+UMSL!AA23</f>
        <v>154</v>
      </c>
      <c r="AB41" s="1">
        <f>MU!AB39+UMKC!AB25+'S&amp;T'!AB11+UMSL!AB23</f>
        <v>151</v>
      </c>
      <c r="AC41" s="1">
        <f>MU!AC39+UMKC!AC25+'S&amp;T'!AC11+UMSL!AC23</f>
        <v>163</v>
      </c>
      <c r="AD41" s="1">
        <f>MU!AD39+UMKC!AD25+'S&amp;T'!AD11+UMSL!AD23</f>
        <v>153</v>
      </c>
      <c r="AE41" s="1">
        <f>MU!AE39+UMKC!AE25+'S&amp;T'!AE11+UMSL!AE23</f>
        <v>124</v>
      </c>
      <c r="AF41" s="1">
        <f>MU!AF39+UMKC!AF25+'S&amp;T'!AF11+UMSL!AF23</f>
        <v>140</v>
      </c>
      <c r="AG41" s="1">
        <f>MU!AG39+UMKC!AG25+'S&amp;T'!AG11+UMSL!AG23</f>
        <v>145</v>
      </c>
      <c r="AH41" s="1">
        <f>MU!AH39+UMKC!AH25+'S&amp;T'!AH11+UMSL!AH23</f>
        <v>174</v>
      </c>
      <c r="AI41" s="1">
        <f>MU!AI39+UMKC!AI25+'S&amp;T'!AI11+UMSL!AI23</f>
        <v>198</v>
      </c>
      <c r="AJ41" s="1">
        <f>MU!AJ39+UMKC!AJ25+'S&amp;T'!AJ11+UMSL!AJ23</f>
        <v>260</v>
      </c>
      <c r="AK41" s="1">
        <f>MU!AK39+UMKC!AK25+'S&amp;T'!AK11+UMSL!AK23</f>
        <v>246</v>
      </c>
      <c r="AL41" s="1">
        <f>MU!AL39+UMKC!AL25+'S&amp;T'!AL11+UMSL!AL23</f>
        <v>328</v>
      </c>
      <c r="AM41" s="1">
        <f>MU!AM39+UMKC!AM25+'S&amp;T'!AM11+UMSL!AM23</f>
        <v>313</v>
      </c>
      <c r="AN41" s="1">
        <f>MU!AN39+UMKC!AN25+'S&amp;T'!AN11+UMSL!AN23</f>
        <v>339</v>
      </c>
      <c r="AO41" s="1">
        <f>MU!AO39+UMKC!AO25+'S&amp;T'!AO11+UMSL!AO23</f>
        <v>308</v>
      </c>
      <c r="AP41" s="1">
        <f>MU!AP39+UMKC!AP25+'S&amp;T'!AP11+UMSL!AP23</f>
        <v>226</v>
      </c>
      <c r="AQ41" s="1">
        <f>MU!AQ39+UMKC!AQ25+'S&amp;T'!AQ11+UMSL!AQ23</f>
        <v>206</v>
      </c>
      <c r="AR41" s="1">
        <f>MU!AR39+UMKC!AR25+'S&amp;T'!AR11+UMSL!AR23</f>
        <v>189</v>
      </c>
      <c r="AS41" s="1">
        <f>MU!AS39+UMKC!AS25+'S&amp;T'!AS11+UMSL!AS23</f>
        <v>172</v>
      </c>
      <c r="AT41" s="1">
        <f>MU!AT39+UMKC!AT25+'S&amp;T'!AT11+UMSL!AT23</f>
        <v>191</v>
      </c>
      <c r="AU41" s="1">
        <f>MU!AU39+UMKC!AU25+'S&amp;T'!AU11+UMSL!AU23</f>
        <v>209</v>
      </c>
      <c r="AV41" s="1">
        <f>MU!AV39+UMKC!AV25+'S&amp;T'!AV11+UMSL!AV23</f>
        <v>227</v>
      </c>
      <c r="AW41" s="1">
        <f>MU!AW39+UMKC!AW25+'S&amp;T'!AW11+UMSL!AW23</f>
        <v>218</v>
      </c>
      <c r="AX41" s="1">
        <f>MU!AX39+UMKC!AX25+'S&amp;T'!AX11+UMSL!AX23</f>
        <v>243</v>
      </c>
      <c r="AY41" s="1">
        <f>MU!AY39+UMKC!AY25+'S&amp;T'!AY11+UMSL!AY23</f>
        <v>339</v>
      </c>
      <c r="AZ41" s="1">
        <f>MU!AZ39+UMKC!AZ25+'S&amp;T'!AZ11+UMSL!AZ23</f>
        <v>382</v>
      </c>
      <c r="BA41" s="1">
        <f>MU!BA39+UMKC!BA25+'S&amp;T'!BA11+UMSL!BA23</f>
        <v>408</v>
      </c>
      <c r="BB41" s="1">
        <f>MU!BB39+UMKC!BB25+'S&amp;T'!BB11+UMSL!BB23</f>
        <v>435</v>
      </c>
      <c r="BC41" s="1">
        <f>MU!BC39+UMKC!BC25+'S&amp;T'!BC11+UMSL!BC23</f>
        <v>496</v>
      </c>
      <c r="BD41" s="1">
        <f>MU!BD39+UMKC!BD25+'S&amp;T'!BD11+UMSL!BD23</f>
        <v>535</v>
      </c>
      <c r="BE41" s="1">
        <f>MU!BE39+UMKC!BE25+'S&amp;T'!BE11+UMSL!BE23</f>
        <v>554</v>
      </c>
      <c r="BF41" s="1">
        <f>MU!BF39+UMKC!BF25+'S&amp;T'!BF11+UMSL!BF23</f>
        <v>577</v>
      </c>
      <c r="BG41" s="1">
        <f>MU!BG39+UMKC!BG25+'S&amp;T'!BG11+UMSL!BG23</f>
        <v>575</v>
      </c>
      <c r="BH41" s="6"/>
    </row>
    <row r="42" spans="1:60" ht="13.5" customHeight="1" x14ac:dyDescent="0.2">
      <c r="A42" s="5"/>
      <c r="C42" s="1" t="s">
        <v>9</v>
      </c>
      <c r="AM42" s="1">
        <f>'S&amp;T'!AM12</f>
        <v>0</v>
      </c>
      <c r="AN42" s="1">
        <f>'S&amp;T'!AN12</f>
        <v>0</v>
      </c>
      <c r="AO42" s="1">
        <f>'S&amp;T'!AO12</f>
        <v>1</v>
      </c>
      <c r="AP42" s="1">
        <f>'S&amp;T'!AP12</f>
        <v>6</v>
      </c>
      <c r="AQ42" s="1">
        <f>'S&amp;T'!AQ12</f>
        <v>13</v>
      </c>
      <c r="AR42" s="1">
        <f>'S&amp;T'!AR12</f>
        <v>30</v>
      </c>
      <c r="AS42" s="1">
        <f>'S&amp;T'!AS12</f>
        <v>44</v>
      </c>
      <c r="AT42" s="1">
        <f>'S&amp;T'!AT12</f>
        <v>29</v>
      </c>
      <c r="AU42" s="1">
        <f>'S&amp;T'!AU12</f>
        <v>39</v>
      </c>
      <c r="AV42" s="1">
        <f>'S&amp;T'!AV12</f>
        <v>30</v>
      </c>
      <c r="AW42" s="1">
        <f>'S&amp;T'!AW12</f>
        <v>24</v>
      </c>
      <c r="AX42" s="1">
        <f>'S&amp;T'!AX12</f>
        <v>19</v>
      </c>
      <c r="AY42" s="1">
        <f>'S&amp;T'!AY12</f>
        <v>22</v>
      </c>
      <c r="AZ42" s="1">
        <f>'S&amp;T'!AZ12+UMSL!AZ24</f>
        <v>22</v>
      </c>
      <c r="BA42" s="1">
        <f>'S&amp;T'!BA12+UMSL!BA24</f>
        <v>31</v>
      </c>
      <c r="BB42" s="1">
        <f>MU!BB40+'S&amp;T'!BB12+UMSL!BB24</f>
        <v>22</v>
      </c>
      <c r="BC42" s="1">
        <f>MU!BC40+'S&amp;T'!BC12+UMSL!BC24</f>
        <v>21</v>
      </c>
      <c r="BD42" s="1">
        <f>MU!BD40+'S&amp;T'!BD12+UMSL!BD24</f>
        <v>33</v>
      </c>
      <c r="BE42" s="1">
        <f>MU!BE40+'S&amp;T'!BE12+UMSL!BE24</f>
        <v>57</v>
      </c>
      <c r="BF42" s="1">
        <f>MU!BF40+'S&amp;T'!BF12+UMSL!BF24</f>
        <v>65</v>
      </c>
      <c r="BG42" s="1">
        <f>MU!BG40+'S&amp;T'!BG12+UMSL!BG24</f>
        <v>80</v>
      </c>
      <c r="BH42" s="6"/>
    </row>
    <row r="43" spans="1:60" ht="13.5" customHeight="1" x14ac:dyDescent="0.2">
      <c r="A43" s="5"/>
      <c r="C43" s="1" t="s">
        <v>5</v>
      </c>
      <c r="W43" s="1">
        <f>MU!W41+UMKC!W26+'S&amp;T'!W13</f>
        <v>57</v>
      </c>
      <c r="X43" s="1">
        <f>MU!X41+UMKC!X26+'S&amp;T'!X13</f>
        <v>50</v>
      </c>
      <c r="Y43" s="1">
        <f>MU!Y41+UMKC!Y26+'S&amp;T'!Y13</f>
        <v>48</v>
      </c>
      <c r="Z43" s="1">
        <f>MU!Z41+UMKC!Z26+'S&amp;T'!Z13</f>
        <v>62</v>
      </c>
      <c r="AA43" s="1">
        <f>MU!AA41+UMKC!AA26+'S&amp;T'!AA13</f>
        <v>66</v>
      </c>
      <c r="AB43" s="1">
        <f>MU!AB41+UMKC!AB26+'S&amp;T'!AB13</f>
        <v>75</v>
      </c>
      <c r="AC43" s="1">
        <f>MU!AC41+UMKC!AC26+'S&amp;T'!AC13</f>
        <v>80</v>
      </c>
      <c r="AD43" s="1">
        <f>MU!AD41+UMKC!AD26+'S&amp;T'!AD13</f>
        <v>97</v>
      </c>
      <c r="AE43" s="1">
        <f>MU!AE41+UMKC!AE26+'S&amp;T'!AE13</f>
        <v>91</v>
      </c>
      <c r="AF43" s="1">
        <f>MU!AF41+UMKC!AF26+'S&amp;T'!AF13</f>
        <v>72</v>
      </c>
      <c r="AG43" s="1">
        <f>MU!AG41+UMKC!AG26+'S&amp;T'!AG13</f>
        <v>80</v>
      </c>
      <c r="AH43" s="1">
        <f>MU!AH41+UMKC!AH26+'S&amp;T'!AH13</f>
        <v>99</v>
      </c>
      <c r="AI43" s="1">
        <f>MU!AI41+UMKC!AI26+'S&amp;T'!AI13</f>
        <v>73</v>
      </c>
      <c r="AJ43" s="1">
        <f>MU!AJ41+UMKC!AJ26+'S&amp;T'!AJ13+UMSL!AJ25</f>
        <v>97</v>
      </c>
      <c r="AK43" s="1">
        <f>MU!AK41+UMKC!AK26+'S&amp;T'!AK13+UMSL!AK25</f>
        <v>94</v>
      </c>
      <c r="AL43" s="1">
        <f>MU!AL41+UMKC!AL26+'S&amp;T'!AL13+UMSL!AL25</f>
        <v>112</v>
      </c>
      <c r="AM43" s="1">
        <f>MU!AM41+UMKC!AM26+'S&amp;T'!AM13+UMSL!AM25</f>
        <v>123</v>
      </c>
      <c r="AN43" s="1">
        <f>MU!AN41+UMKC!AN26+'S&amp;T'!AN13+UMSL!AN25</f>
        <v>156</v>
      </c>
      <c r="AO43" s="1">
        <f>MU!AO41+UMKC!AO26+'S&amp;T'!AO13+UMSL!AO25</f>
        <v>143</v>
      </c>
      <c r="AP43" s="1">
        <f>MU!AP41+UMKC!AP26+'S&amp;T'!AP13+UMSL!AP25</f>
        <v>141</v>
      </c>
      <c r="AQ43" s="1">
        <f>MU!AQ41+UMKC!AQ26+'S&amp;T'!AQ13+UMSL!AQ25</f>
        <v>128</v>
      </c>
      <c r="AR43" s="1">
        <f>MU!AR41+UMKC!AR26+'S&amp;T'!AR13+UMSL!AR25</f>
        <v>125</v>
      </c>
      <c r="AS43" s="1">
        <f>MU!AS41+UMKC!AS26+'S&amp;T'!AS13+UMSL!AS25</f>
        <v>145</v>
      </c>
      <c r="AT43" s="1">
        <f>MU!AT41+UMKC!AT26+'S&amp;T'!AT13+UMSL!AT25</f>
        <v>111</v>
      </c>
      <c r="AU43" s="1">
        <f>MU!AU41+UMKC!AU26+'S&amp;T'!AU13+UMSL!AU25</f>
        <v>164</v>
      </c>
      <c r="AV43" s="1">
        <f>MU!AV41+UMKC!AV26+'S&amp;T'!AV13+UMSL!AV25</f>
        <v>137</v>
      </c>
      <c r="AW43" s="1">
        <f>MU!AW41+UMKC!AW26+'S&amp;T'!AW13+UMSL!AW25</f>
        <v>80</v>
      </c>
      <c r="AX43" s="1">
        <f>MU!AX41+UMKC!AX26+'S&amp;T'!AX13+UMSL!AX25</f>
        <v>105</v>
      </c>
      <c r="AY43" s="1">
        <f>MU!AY41+UMKC!AY26+'S&amp;T'!AY13+UMSL!AY25</f>
        <v>201</v>
      </c>
      <c r="AZ43" s="1">
        <f>MU!AZ41+UMKC!AZ26+'S&amp;T'!AZ13+UMSL!AZ25</f>
        <v>265</v>
      </c>
      <c r="BA43" s="1">
        <f>MU!BA41+UMKC!BA26+'S&amp;T'!BA13+UMSL!BA25</f>
        <v>280</v>
      </c>
      <c r="BB43" s="1">
        <f>MU!BB41+UMKC!BB26+'S&amp;T'!BB13+UMSL!BB25</f>
        <v>312</v>
      </c>
      <c r="BC43" s="1">
        <f>MU!BC41+UMKC!BC26+'S&amp;T'!BC13+UMSL!BC25</f>
        <v>235</v>
      </c>
      <c r="BD43" s="1">
        <f>MU!BD41+UMKC!BD26+'S&amp;T'!BD13+UMSL!BD25</f>
        <v>292</v>
      </c>
      <c r="BE43" s="1">
        <f>MU!BE41+UMKC!BE26+'S&amp;T'!BE13+UMSL!BE25</f>
        <v>281</v>
      </c>
      <c r="BF43" s="1">
        <f>MU!BF41+UMKC!BF26+'S&amp;T'!BF13+UMSL!BF25</f>
        <v>395</v>
      </c>
      <c r="BG43" s="1">
        <f>MU!BG41+UMKC!BG26+'S&amp;T'!BG13+UMSL!BG25</f>
        <v>865</v>
      </c>
      <c r="BH43" s="6"/>
    </row>
    <row r="44" spans="1:60" ht="13.5" customHeight="1" x14ac:dyDescent="0.2">
      <c r="A44" s="5"/>
      <c r="C44" s="1" t="s">
        <v>7</v>
      </c>
      <c r="W44" s="1">
        <f>'S&amp;T'!W14</f>
        <v>5</v>
      </c>
      <c r="X44" s="1">
        <f>'S&amp;T'!X14</f>
        <v>2</v>
      </c>
      <c r="Y44" s="1">
        <f>'S&amp;T'!Y14</f>
        <v>5</v>
      </c>
      <c r="Z44" s="1">
        <f>'S&amp;T'!Z14</f>
        <v>3</v>
      </c>
      <c r="AA44" s="1">
        <f>'S&amp;T'!AA14</f>
        <v>3</v>
      </c>
      <c r="AB44" s="1">
        <f>'S&amp;T'!AB14</f>
        <v>2</v>
      </c>
      <c r="AC44" s="1">
        <f>'S&amp;T'!AC14</f>
        <v>7</v>
      </c>
      <c r="AD44" s="1">
        <f>'S&amp;T'!AD14</f>
        <v>5</v>
      </c>
      <c r="AE44" s="1">
        <f>'S&amp;T'!AE14</f>
        <v>2</v>
      </c>
      <c r="AF44" s="1">
        <f>'S&amp;T'!AF14</f>
        <v>1</v>
      </c>
      <c r="AG44" s="1">
        <f>'S&amp;T'!AG14</f>
        <v>4</v>
      </c>
      <c r="AH44" s="1">
        <f>MU!AH42+'S&amp;T'!AH14</f>
        <v>4</v>
      </c>
      <c r="AI44" s="1">
        <f>MU!AI42+'S&amp;T'!AI14</f>
        <v>1</v>
      </c>
      <c r="AJ44" s="1">
        <f>MU!AJ42+'S&amp;T'!AJ14</f>
        <v>5</v>
      </c>
      <c r="AK44" s="1">
        <f>MU!AK42+'S&amp;T'!AK14</f>
        <v>2</v>
      </c>
      <c r="AL44" s="1">
        <f>MU!AL42+'S&amp;T'!AL14</f>
        <v>0</v>
      </c>
      <c r="AM44" s="1">
        <f>MU!AM42+'S&amp;T'!AM14</f>
        <v>6</v>
      </c>
      <c r="AN44" s="1">
        <f>MU!AN42+'S&amp;T'!AN14</f>
        <v>3</v>
      </c>
      <c r="AO44" s="1">
        <f>MU!AO42+'S&amp;T'!AO14</f>
        <v>6</v>
      </c>
      <c r="AP44" s="1">
        <f>MU!AP42+'S&amp;T'!AP14</f>
        <v>6</v>
      </c>
      <c r="AQ44" s="1">
        <f>MU!AQ42+'S&amp;T'!AQ14</f>
        <v>9</v>
      </c>
      <c r="AR44" s="1">
        <f>MU!AR42+'S&amp;T'!AR14</f>
        <v>6</v>
      </c>
      <c r="AS44" s="1">
        <f>MU!AS42+'S&amp;T'!AS14</f>
        <v>7</v>
      </c>
      <c r="AT44" s="1">
        <f>MU!AT42+'S&amp;T'!AT14</f>
        <v>5</v>
      </c>
      <c r="AU44" s="1">
        <f>MU!AU42+'S&amp;T'!AU14</f>
        <v>12</v>
      </c>
      <c r="AV44" s="1">
        <f>MU!AV42+'S&amp;T'!AV14</f>
        <v>6</v>
      </c>
      <c r="AW44" s="1">
        <f>MU!AW42+'S&amp;T'!AW14</f>
        <v>7</v>
      </c>
      <c r="AX44" s="1">
        <f>MU!AX42+'S&amp;T'!AX14</f>
        <v>17</v>
      </c>
      <c r="AY44" s="1">
        <f>MU!AY42+'S&amp;T'!AY14</f>
        <v>12</v>
      </c>
      <c r="AZ44" s="1">
        <f>MU!AZ42+'S&amp;T'!AZ14</f>
        <v>10</v>
      </c>
      <c r="BA44" s="1">
        <f>MU!BA42+'S&amp;T'!BA14</f>
        <v>13</v>
      </c>
      <c r="BB44" s="1">
        <f>MU!BB42+'S&amp;T'!BB14</f>
        <v>12</v>
      </c>
      <c r="BC44" s="1">
        <f>MU!BC42+'S&amp;T'!BC14</f>
        <v>7</v>
      </c>
      <c r="BD44" s="1">
        <f>MU!BD42+'S&amp;T'!BD14</f>
        <v>16</v>
      </c>
      <c r="BE44" s="1">
        <f>MU!BE42+'S&amp;T'!BE14</f>
        <v>11</v>
      </c>
      <c r="BF44" s="1">
        <f>MU!BF42+'S&amp;T'!BF14</f>
        <v>20</v>
      </c>
      <c r="BG44" s="1">
        <f>MU!BG42+'S&amp;T'!BG14</f>
        <v>16</v>
      </c>
      <c r="BH44" s="6"/>
    </row>
    <row r="45" spans="1:60" ht="13.5" customHeight="1" x14ac:dyDescent="0.2">
      <c r="A45" s="5"/>
      <c r="W45" s="9">
        <f t="shared" ref="W45:AA45" si="27">SUM(W41:W44)</f>
        <v>302</v>
      </c>
      <c r="X45" s="9">
        <f t="shared" si="27"/>
        <v>248</v>
      </c>
      <c r="Y45" s="9">
        <f t="shared" si="27"/>
        <v>218</v>
      </c>
      <c r="Z45" s="9">
        <f t="shared" si="27"/>
        <v>223</v>
      </c>
      <c r="AA45" s="9">
        <f t="shared" si="27"/>
        <v>223</v>
      </c>
      <c r="AB45" s="9">
        <f t="shared" ref="AB45:AD45" si="28">SUM(AB41:AB44)</f>
        <v>228</v>
      </c>
      <c r="AC45" s="9">
        <f t="shared" si="28"/>
        <v>250</v>
      </c>
      <c r="AD45" s="9">
        <f t="shared" si="28"/>
        <v>255</v>
      </c>
      <c r="AE45" s="9">
        <f t="shared" ref="AE45:AG45" si="29">SUM(AE41:AE44)</f>
        <v>217</v>
      </c>
      <c r="AF45" s="9">
        <f t="shared" si="29"/>
        <v>213</v>
      </c>
      <c r="AG45" s="9">
        <f t="shared" si="29"/>
        <v>229</v>
      </c>
      <c r="AH45" s="9">
        <f t="shared" ref="AH45:AV45" si="30">SUM(AH41:AH44)</f>
        <v>277</v>
      </c>
      <c r="AI45" s="9">
        <f t="shared" si="30"/>
        <v>272</v>
      </c>
      <c r="AJ45" s="9">
        <f t="shared" si="30"/>
        <v>362</v>
      </c>
      <c r="AK45" s="9">
        <f t="shared" si="30"/>
        <v>342</v>
      </c>
      <c r="AL45" s="9">
        <f t="shared" si="30"/>
        <v>440</v>
      </c>
      <c r="AM45" s="9">
        <f t="shared" si="30"/>
        <v>442</v>
      </c>
      <c r="AN45" s="9">
        <f t="shared" si="30"/>
        <v>498</v>
      </c>
      <c r="AO45" s="9">
        <f t="shared" si="30"/>
        <v>458</v>
      </c>
      <c r="AP45" s="9">
        <f t="shared" si="30"/>
        <v>379</v>
      </c>
      <c r="AQ45" s="9">
        <f t="shared" si="30"/>
        <v>356</v>
      </c>
      <c r="AR45" s="9">
        <f t="shared" si="30"/>
        <v>350</v>
      </c>
      <c r="AS45" s="9">
        <f t="shared" si="30"/>
        <v>368</v>
      </c>
      <c r="AT45" s="9">
        <f t="shared" si="30"/>
        <v>336</v>
      </c>
      <c r="AU45" s="9">
        <f t="shared" si="30"/>
        <v>424</v>
      </c>
      <c r="AV45" s="9">
        <f t="shared" si="30"/>
        <v>400</v>
      </c>
      <c r="AW45" s="9">
        <f>SUM(AW41:AW44)</f>
        <v>329</v>
      </c>
      <c r="AX45" s="9">
        <f>SUM(AX41:AX44)</f>
        <v>384</v>
      </c>
      <c r="AY45" s="9">
        <f>SUM(AY41:AY44)</f>
        <v>574</v>
      </c>
      <c r="AZ45" s="9">
        <f>SUM(AZ41:AZ44)</f>
        <v>679</v>
      </c>
      <c r="BA45" s="9">
        <f t="shared" ref="BA45:BF45" si="31">SUM(BA40:BA44)</f>
        <v>734</v>
      </c>
      <c r="BB45" s="9">
        <f t="shared" si="31"/>
        <v>789</v>
      </c>
      <c r="BC45" s="9">
        <f t="shared" si="31"/>
        <v>767</v>
      </c>
      <c r="BD45" s="9">
        <f t="shared" si="31"/>
        <v>885</v>
      </c>
      <c r="BE45" s="9">
        <f t="shared" si="31"/>
        <v>929</v>
      </c>
      <c r="BF45" s="9">
        <f t="shared" si="31"/>
        <v>1111</v>
      </c>
      <c r="BG45" s="9">
        <f t="shared" ref="BG45" si="32">SUM(BG40:BG44)</f>
        <v>1691</v>
      </c>
      <c r="BH45" s="6"/>
    </row>
    <row r="46" spans="1:60" ht="13.5" customHeight="1" x14ac:dyDescent="0.2">
      <c r="A46" s="5"/>
      <c r="B46" s="8" t="s">
        <v>70</v>
      </c>
      <c r="BH46" s="6"/>
    </row>
    <row r="47" spans="1:60" ht="13.5" customHeight="1" x14ac:dyDescent="0.2">
      <c r="A47" s="5"/>
      <c r="B47" s="8"/>
      <c r="C47" s="1" t="s">
        <v>10</v>
      </c>
      <c r="BF47" s="1">
        <f>'S&amp;T'!BF17</f>
        <v>14</v>
      </c>
      <c r="BG47" s="1">
        <f>'S&amp;T'!BG17</f>
        <v>18</v>
      </c>
      <c r="BH47" s="6"/>
    </row>
    <row r="48" spans="1:60" ht="13.5" customHeight="1" x14ac:dyDescent="0.2">
      <c r="A48" s="5"/>
      <c r="C48" s="1" t="s">
        <v>0</v>
      </c>
      <c r="W48" s="1">
        <f>MU!W45+UMKC!W29+UMSL!W28</f>
        <v>686</v>
      </c>
      <c r="X48" s="1">
        <f>MU!X45+UMKC!X29+UMSL!X28</f>
        <v>732</v>
      </c>
      <c r="Y48" s="1">
        <f>MU!Y45+UMKC!Y29+UMSL!Y28</f>
        <v>772</v>
      </c>
      <c r="Z48" s="1">
        <f>MU!Z45+UMKC!Z29+UMSL!Z28</f>
        <v>837</v>
      </c>
      <c r="AA48" s="1">
        <f>MU!AA45+UMKC!AA29+UMSL!AA28</f>
        <v>843</v>
      </c>
      <c r="AB48" s="1">
        <f>MU!AB45+UMKC!AB29+UMSL!AB28</f>
        <v>849</v>
      </c>
      <c r="AC48" s="1">
        <f>MU!AC45+UMKC!AC29+UMSL!AC28</f>
        <v>902</v>
      </c>
      <c r="AD48" s="1">
        <f>MU!AD45+UMKC!AD29+UMSL!AD28</f>
        <v>737</v>
      </c>
      <c r="AE48" s="1">
        <f>MU!AE45+UMKC!AE29+UMSL!AE28</f>
        <v>719</v>
      </c>
      <c r="AF48" s="1">
        <f>MU!AF45+UMKC!AF29+UMSL!AF28</f>
        <v>659</v>
      </c>
      <c r="AG48" s="1">
        <f>MU!AG45+UMKC!AG29+UMSL!AG28</f>
        <v>714</v>
      </c>
      <c r="AH48" s="1">
        <f>MU!AH45+UMKC!AH29+UMSL!AH28</f>
        <v>699</v>
      </c>
      <c r="AI48" s="1">
        <f>MU!AI45+UMKC!AI29+UMSL!AI28</f>
        <v>739</v>
      </c>
      <c r="AJ48" s="1">
        <f>MU!AJ45+UMKC!AJ29+UMSL!AJ28</f>
        <v>649</v>
      </c>
      <c r="AK48" s="1">
        <f>MU!AK45+UMKC!AK29+UMSL!AK28</f>
        <v>685</v>
      </c>
      <c r="AL48" s="1">
        <f>MU!AL45+UMKC!AL29+UMSL!AL28</f>
        <v>648</v>
      </c>
      <c r="AM48" s="1">
        <f>MU!AM45+UMKC!AM29+UMSL!AM28</f>
        <v>606</v>
      </c>
      <c r="AN48" s="1">
        <f>MU!AN45+UMKC!AN29+UMSL!AN28</f>
        <v>668</v>
      </c>
      <c r="AO48" s="1">
        <f>MU!AO45+UMKC!AO29+UMSL!AO28</f>
        <v>666</v>
      </c>
      <c r="AP48" s="1">
        <f>MU!AP45+UMKC!AP29+UMSL!AP28</f>
        <v>682</v>
      </c>
      <c r="AQ48" s="1">
        <f>MU!AQ45+UMKC!AQ29+UMSL!AQ28</f>
        <v>683</v>
      </c>
      <c r="AR48" s="1">
        <f>MU!AR45+UMKC!AR29+UMSL!AR28</f>
        <v>607</v>
      </c>
      <c r="AS48" s="1">
        <f>MU!AS45+UMKC!AS29+UMSL!AS28</f>
        <v>680</v>
      </c>
      <c r="AT48" s="1">
        <f>MU!AT45+UMKC!AT29+UMSL!AT28</f>
        <v>618</v>
      </c>
      <c r="AU48" s="1">
        <f>MU!AU45+UMKC!AU29+UMSL!AU28</f>
        <v>646</v>
      </c>
      <c r="AV48" s="1">
        <f>MU!AV45+UMKC!AV29+UMSL!AV28</f>
        <v>643</v>
      </c>
      <c r="AW48" s="1">
        <f>MU!AW45+UMKC!AW29+UMSL!AW28</f>
        <v>667</v>
      </c>
      <c r="AX48" s="1">
        <f>MU!AX45+UMKC!AX29+UMSL!AX28</f>
        <v>661</v>
      </c>
      <c r="AY48" s="1">
        <f>MU!AY45+UMKC!AY29+UMSL!AY28</f>
        <v>599</v>
      </c>
      <c r="AZ48" s="1">
        <f>MU!AZ45+UMKC!AZ29+UMSL!AZ28</f>
        <v>590</v>
      </c>
      <c r="BA48" s="1">
        <f>MU!BA45+UMKC!BA29+UMSL!BA28</f>
        <v>527</v>
      </c>
      <c r="BB48" s="1">
        <f>MU!BB45+UMKC!BB29+UMSL!BB28</f>
        <v>458</v>
      </c>
      <c r="BC48" s="1">
        <f>MU!BC45+UMKC!BC29+UMSL!BC28</f>
        <v>466</v>
      </c>
      <c r="BD48" s="1">
        <f>MU!BD45+UMKC!BD29+UMSL!BD28</f>
        <v>457</v>
      </c>
      <c r="BE48" s="1">
        <f>MU!BE45+UMKC!BE29+UMSL!BE28</f>
        <v>439</v>
      </c>
      <c r="BF48" s="1">
        <f>MU!BF45+UMKC!BF29+'S&amp;T'!BF18+UMSL!BF28</f>
        <v>466</v>
      </c>
      <c r="BG48" s="1">
        <f>MU!BG45+UMKC!BG29+'S&amp;T'!BG18+UMSL!BG28</f>
        <v>492</v>
      </c>
      <c r="BH48" s="6"/>
    </row>
    <row r="49" spans="1:60" ht="13.5" customHeight="1" x14ac:dyDescent="0.2">
      <c r="A49" s="5"/>
      <c r="C49" s="1" t="s">
        <v>9</v>
      </c>
      <c r="AN49" s="1">
        <f>UMSL!AN29</f>
        <v>5</v>
      </c>
      <c r="AO49" s="1">
        <f>UMSL!AO29</f>
        <v>6</v>
      </c>
      <c r="AP49" s="1">
        <f>UMSL!AP29</f>
        <v>9</v>
      </c>
      <c r="AQ49" s="1">
        <f>UMSL!AQ29</f>
        <v>1</v>
      </c>
      <c r="AR49" s="1">
        <f>MU!AR46+UMSL!AR29</f>
        <v>1</v>
      </c>
      <c r="AS49" s="1">
        <f>MU!AS46+UMSL!AS29</f>
        <v>3</v>
      </c>
      <c r="AT49" s="1">
        <f>MU!AT46+UMSL!AT29</f>
        <v>8</v>
      </c>
      <c r="AU49" s="1">
        <f>MU!AU46+UMKC!AU30+UMSL!AU29</f>
        <v>14</v>
      </c>
      <c r="AV49" s="1">
        <f>MU!AV46+UMKC!AV30+UMSL!AV29</f>
        <v>33</v>
      </c>
      <c r="AW49" s="1">
        <f>MU!AW46+UMKC!AW30+UMSL!AW29</f>
        <v>49</v>
      </c>
      <c r="AX49" s="1">
        <f>MU!AX46+UMKC!AX30+UMSL!AX29</f>
        <v>50</v>
      </c>
      <c r="AY49" s="1">
        <f>MU!AY46+UMKC!AY30+UMSL!AY29</f>
        <v>55</v>
      </c>
      <c r="AZ49" s="1">
        <f>MU!AZ46+UMKC!AZ30+UMSL!AZ29</f>
        <v>81</v>
      </c>
      <c r="BA49" s="1">
        <f>MU!BA46+UMKC!BA30+UMSL!BA29</f>
        <v>66</v>
      </c>
      <c r="BB49" s="1">
        <f>MU!BB46+UMKC!BB30+UMSL!BB29</f>
        <v>69</v>
      </c>
      <c r="BC49" s="1">
        <f>MU!BC46+UMKC!BC30+UMSL!BC29</f>
        <v>70</v>
      </c>
      <c r="BD49" s="1">
        <f>MU!BD46+UMKC!BD30+UMSL!BD29</f>
        <v>58</v>
      </c>
      <c r="BE49" s="1">
        <f>MU!BE46+UMKC!BE30+UMSL!BE29</f>
        <v>76</v>
      </c>
      <c r="BF49" s="1">
        <f>MU!BF46+UMKC!BF30+UMSL!BF29</f>
        <v>61</v>
      </c>
      <c r="BG49" s="1">
        <f>MU!BG46+UMKC!BG30+UMSL!BG29</f>
        <v>87</v>
      </c>
      <c r="BH49" s="6"/>
    </row>
    <row r="50" spans="1:60" ht="13.5" customHeight="1" x14ac:dyDescent="0.2">
      <c r="A50" s="5"/>
      <c r="C50" s="1" t="s">
        <v>5</v>
      </c>
      <c r="W50" s="1">
        <f>MU!W47+UMKC!W31+UMSL!W30</f>
        <v>621</v>
      </c>
      <c r="X50" s="1">
        <f>MU!X47+UMKC!X31+UMSL!X30</f>
        <v>654</v>
      </c>
      <c r="Y50" s="1">
        <f>MU!Y47+UMKC!Y31+UMSL!Y30</f>
        <v>725</v>
      </c>
      <c r="Z50" s="1">
        <f>MU!Z47+UMKC!Z31+UMSL!Z30</f>
        <v>685</v>
      </c>
      <c r="AA50" s="1">
        <f>MU!AA47+UMKC!AA31+UMSL!AA30</f>
        <v>769</v>
      </c>
      <c r="AB50" s="1">
        <f>MU!AB47+UMKC!AB31+UMSL!AB30</f>
        <v>772</v>
      </c>
      <c r="AC50" s="1">
        <f>MU!AC47+UMKC!AC31+UMSL!AC30</f>
        <v>676</v>
      </c>
      <c r="AD50" s="1">
        <f>MU!AD47+UMKC!AD31+UMSL!AD30</f>
        <v>753</v>
      </c>
      <c r="AE50" s="1">
        <f>MU!AE47+UMKC!AE31+UMSL!AE30</f>
        <v>699</v>
      </c>
      <c r="AF50" s="1">
        <f>MU!AF47+UMKC!AF31+UMSL!AF30</f>
        <v>760</v>
      </c>
      <c r="AG50" s="1">
        <f>MU!AG47+UMKC!AG31+UMSL!AG30</f>
        <v>806</v>
      </c>
      <c r="AH50" s="1">
        <f>MU!AH47+UMKC!AH31+UMSL!AH30</f>
        <v>685</v>
      </c>
      <c r="AI50" s="1">
        <f>MU!AI47+UMKC!AI31+UMSL!AI30</f>
        <v>769</v>
      </c>
      <c r="AJ50" s="1">
        <f>MU!AJ47+UMKC!AJ31+UMSL!AJ30</f>
        <v>708</v>
      </c>
      <c r="AK50" s="1">
        <f>MU!AK47+UMKC!AK31+UMSL!AK30</f>
        <v>714</v>
      </c>
      <c r="AL50" s="1">
        <f>MU!AL47+UMKC!AL31+UMSL!AL30</f>
        <v>725</v>
      </c>
      <c r="AM50" s="1">
        <f>MU!AM47+UMKC!AM31+UMSL!AM30</f>
        <v>953</v>
      </c>
      <c r="AN50" s="1">
        <f>MU!AN47+UMKC!AN31+UMSL!AN30</f>
        <v>922</v>
      </c>
      <c r="AO50" s="1">
        <f>MU!AO47+UMKC!AO31+UMSL!AO30</f>
        <v>907</v>
      </c>
      <c r="AP50" s="1">
        <f>MU!AP47+UMKC!AP31+UMSL!AP30</f>
        <v>957</v>
      </c>
      <c r="AQ50" s="1">
        <f>MU!AQ47+UMKC!AQ31+UMSL!AQ30</f>
        <v>879</v>
      </c>
      <c r="AR50" s="1">
        <f>MU!AR47+UMKC!AR31+UMSL!AR30</f>
        <v>873</v>
      </c>
      <c r="AS50" s="1">
        <f>MU!AS47+UMKC!AS31+UMSL!AS30</f>
        <v>956</v>
      </c>
      <c r="AT50" s="1">
        <f>MU!AT47+UMKC!AT31+UMSL!AT30</f>
        <v>958</v>
      </c>
      <c r="AU50" s="1">
        <f>MU!AU47+UMKC!AU31+UMSL!AU30</f>
        <v>986</v>
      </c>
      <c r="AV50" s="1">
        <f>MU!AV47+UMKC!AV31+UMSL!AV30</f>
        <v>1000</v>
      </c>
      <c r="AW50" s="1">
        <f>MU!AW47+UMKC!AW31+UMSL!AW30</f>
        <v>962</v>
      </c>
      <c r="AX50" s="1">
        <f>MU!AX47+UMKC!AX31+UMSL!AX30</f>
        <v>939</v>
      </c>
      <c r="AY50" s="1">
        <f>MU!AY47+UMKC!AY31+UMSL!AY30</f>
        <v>952</v>
      </c>
      <c r="AZ50" s="1">
        <f>MU!AZ47+UMKC!AZ31+UMSL!AZ30</f>
        <v>943</v>
      </c>
      <c r="BA50" s="1">
        <f>MU!BA47+UMKC!BA31+UMSL!BA30</f>
        <v>898</v>
      </c>
      <c r="BB50" s="1">
        <f>MU!BB47+UMKC!BB31+UMSL!BB30</f>
        <v>760</v>
      </c>
      <c r="BC50" s="1">
        <f>MU!BC47+UMKC!BC31+UMSL!BC30</f>
        <v>738</v>
      </c>
      <c r="BD50" s="1">
        <f>MU!BD47+UMKC!BD31+UMSL!BD30</f>
        <v>793</v>
      </c>
      <c r="BE50" s="1">
        <f>MU!BE47+UMKC!BE31+UMSL!BE30</f>
        <v>739</v>
      </c>
      <c r="BF50" s="1">
        <f>MU!BF47+UMKC!BF31+UMSL!BF30</f>
        <v>691</v>
      </c>
      <c r="BG50" s="1">
        <f>MU!BG47+UMKC!BG31+UMSL!BG30</f>
        <v>670</v>
      </c>
      <c r="BH50" s="6"/>
    </row>
    <row r="51" spans="1:60" ht="13.5" customHeight="1" x14ac:dyDescent="0.2">
      <c r="A51" s="5"/>
      <c r="C51" s="1" t="s">
        <v>11</v>
      </c>
      <c r="W51" s="1">
        <f>MU!W48+UMKC!W32</f>
        <v>94</v>
      </c>
      <c r="X51" s="1">
        <f>MU!X48+UMKC!X32</f>
        <v>82</v>
      </c>
      <c r="Y51" s="1">
        <f>MU!Y48+UMKC!Y32</f>
        <v>83</v>
      </c>
      <c r="Z51" s="1">
        <f>MU!Z48+UMKC!Z32</f>
        <v>107</v>
      </c>
      <c r="AA51" s="1">
        <f>MU!AA48+UMKC!AA32</f>
        <v>100</v>
      </c>
      <c r="AB51" s="1">
        <f>MU!AB48+UMKC!AB32</f>
        <v>95</v>
      </c>
      <c r="AC51" s="1">
        <f>MU!AC48+UMKC!AC32</f>
        <v>90</v>
      </c>
      <c r="AD51" s="1">
        <f>MU!AD48+UMKC!AD32</f>
        <v>79</v>
      </c>
      <c r="AE51" s="1">
        <f>MU!AE48+UMKC!AE32</f>
        <v>77</v>
      </c>
      <c r="AF51" s="1">
        <f>MU!AF48+UMKC!AF32</f>
        <v>85</v>
      </c>
      <c r="AG51" s="1">
        <f>MU!AG48+UMKC!AG32</f>
        <v>68</v>
      </c>
      <c r="AH51" s="1">
        <f>MU!AH48+UMKC!AH32</f>
        <v>71</v>
      </c>
      <c r="AI51" s="1">
        <f>MU!AI48+UMKC!AI32</f>
        <v>68</v>
      </c>
      <c r="AJ51" s="1">
        <f>MU!AJ48+UMKC!AJ32</f>
        <v>48</v>
      </c>
      <c r="AK51" s="1">
        <f>MU!AK48+UMKC!AK32</f>
        <v>88</v>
      </c>
      <c r="AL51" s="1">
        <f>MU!AL48+UMKC!AL32</f>
        <v>76</v>
      </c>
      <c r="AM51" s="1">
        <f>MU!AM48+UMKC!AM32</f>
        <v>94</v>
      </c>
      <c r="AN51" s="1">
        <f>MU!AN48+UMKC!AN32</f>
        <v>82</v>
      </c>
      <c r="AO51" s="1">
        <f>MU!AO48+UMKC!AO32+UMSL!AO31</f>
        <v>77</v>
      </c>
      <c r="AP51" s="1">
        <f>MU!AP48+UMKC!AP32+UMSL!AP31</f>
        <v>89</v>
      </c>
      <c r="AQ51" s="1">
        <f>MU!AQ48+UMKC!AQ32+UMSL!AQ31</f>
        <v>104</v>
      </c>
      <c r="AR51" s="1">
        <f>MU!AR48+UMKC!AR32+UMSL!AR31</f>
        <v>96</v>
      </c>
      <c r="AS51" s="1">
        <f>MU!AS48+UMKC!AS32+UMSL!AS31</f>
        <v>131</v>
      </c>
      <c r="AT51" s="1">
        <f>MU!AT48+UMKC!AT32+UMSL!AT31</f>
        <v>114</v>
      </c>
      <c r="AU51" s="1">
        <f>MU!AU48+UMKC!AU32+UMSL!AU31</f>
        <v>94</v>
      </c>
      <c r="AV51" s="1">
        <f>MU!AV48+UMKC!AV32+UMSL!AV31</f>
        <v>91</v>
      </c>
      <c r="AW51" s="1">
        <f>MU!AW48+UMKC!AW32+UMSL!AW31</f>
        <v>107</v>
      </c>
      <c r="AX51" s="1">
        <f>MU!AX48+UMKC!AX32+UMSL!AX31</f>
        <v>104</v>
      </c>
      <c r="AY51" s="1">
        <f>MU!AY48+UMKC!AY32+UMSL!AY31</f>
        <v>115</v>
      </c>
      <c r="AZ51" s="1">
        <f>MU!AZ48+UMKC!AZ32+UMSL!AZ31</f>
        <v>91</v>
      </c>
      <c r="BA51" s="1">
        <f>MU!BA48+UMKC!BA32+UMSL!BA31</f>
        <v>80</v>
      </c>
      <c r="BB51" s="1">
        <f>MU!BB48+UMKC!BB32+UMSL!BB31</f>
        <v>55</v>
      </c>
      <c r="BC51" s="1">
        <f>MU!BC48+UMKC!BC32+UMSL!BC31</f>
        <v>89</v>
      </c>
      <c r="BD51" s="1">
        <f>MU!BD48+UMKC!BD32+UMSL!BD31</f>
        <v>87</v>
      </c>
      <c r="BE51" s="1">
        <f>MU!BE48+UMKC!BE32+UMSL!BE31</f>
        <v>98</v>
      </c>
      <c r="BF51" s="1">
        <f>MU!BF48+UMKC!BF32+UMSL!BF31</f>
        <v>88</v>
      </c>
      <c r="BG51" s="1">
        <f>MU!BG48+UMKC!BG32+UMSL!BG31</f>
        <v>76</v>
      </c>
      <c r="BH51" s="6"/>
    </row>
    <row r="52" spans="1:60" ht="13.5" customHeight="1" x14ac:dyDescent="0.2">
      <c r="A52" s="5"/>
      <c r="C52" s="1" t="s">
        <v>7</v>
      </c>
      <c r="W52" s="1">
        <f>MU!W49+UMKC!W33+UMSL!W32</f>
        <v>89</v>
      </c>
      <c r="X52" s="1">
        <f>MU!X49+UMKC!X33+UMSL!X32</f>
        <v>97</v>
      </c>
      <c r="Y52" s="1">
        <f>MU!Y49+UMKC!Y33+UMSL!Y32</f>
        <v>102</v>
      </c>
      <c r="Z52" s="1">
        <f>MU!Z49+UMKC!Z33+UMSL!Z32</f>
        <v>85</v>
      </c>
      <c r="AA52" s="1">
        <f>MU!AA49+UMKC!AA33+UMSL!AA32</f>
        <v>100</v>
      </c>
      <c r="AB52" s="1">
        <f>MU!AB49+UMKC!AB33+UMSL!AB32</f>
        <v>104</v>
      </c>
      <c r="AC52" s="1">
        <f>MU!AC49+UMKC!AC33+UMSL!AC32</f>
        <v>105</v>
      </c>
      <c r="AD52" s="1">
        <f>MU!AD49+UMKC!AD33+UMSL!AD32</f>
        <v>84</v>
      </c>
      <c r="AE52" s="1">
        <f>MU!AE49+UMKC!AE33+UMSL!AE32</f>
        <v>74</v>
      </c>
      <c r="AF52" s="1">
        <f>MU!AF49+UMKC!AF33+UMSL!AF32</f>
        <v>80</v>
      </c>
      <c r="AG52" s="1">
        <f>MU!AG49+UMKC!AG33+UMSL!AG32</f>
        <v>78</v>
      </c>
      <c r="AH52" s="1">
        <f>MU!AH49+UMKC!AH33+UMSL!AH32</f>
        <v>95</v>
      </c>
      <c r="AI52" s="1">
        <f>MU!AI49+UMKC!AI33+UMSL!AI32</f>
        <v>78</v>
      </c>
      <c r="AJ52" s="1">
        <f>MU!AJ49+UMKC!AJ33+UMSL!AJ32</f>
        <v>83</v>
      </c>
      <c r="AK52" s="1">
        <f>MU!AK49+UMKC!AK33+UMSL!AK32</f>
        <v>85</v>
      </c>
      <c r="AL52" s="1">
        <f>MU!AL49+UMKC!AL33+UMSL!AL32</f>
        <v>86</v>
      </c>
      <c r="AM52" s="1">
        <f>MU!AM49+UMKC!AM33+UMSL!AM32</f>
        <v>97</v>
      </c>
      <c r="AN52" s="1">
        <f>MU!AN49+UMKC!AN33+UMSL!AN32</f>
        <v>89</v>
      </c>
      <c r="AO52" s="1">
        <f>MU!AO49+UMKC!AO33+UMSL!AO32</f>
        <v>97</v>
      </c>
      <c r="AP52" s="1">
        <f>MU!AP49+UMKC!AP33+UMSL!AP32</f>
        <v>89</v>
      </c>
      <c r="AQ52" s="1">
        <f>MU!AQ49+UMKC!AQ33+UMSL!AQ32</f>
        <v>105</v>
      </c>
      <c r="AR52" s="1">
        <f>MU!AR49+UMKC!AR33+UMSL!AR32</f>
        <v>117</v>
      </c>
      <c r="AS52" s="1">
        <f>MU!AS49+UMKC!AS33+UMSL!AS32</f>
        <v>119</v>
      </c>
      <c r="AT52" s="1">
        <f>MU!AT49+UMKC!AT33+UMSL!AT32</f>
        <v>103</v>
      </c>
      <c r="AU52" s="1">
        <f>MU!AU49+UMKC!AU33+UMSL!AU32</f>
        <v>109</v>
      </c>
      <c r="AV52" s="1">
        <f>MU!AV49+UMKC!AV33+UMSL!AV32</f>
        <v>121</v>
      </c>
      <c r="AW52" s="1">
        <f>MU!AW49+UMKC!AW33+UMSL!AW32</f>
        <v>149</v>
      </c>
      <c r="AX52" s="1">
        <f>MU!AX49+UMKC!AX33+UMSL!AX32</f>
        <v>111</v>
      </c>
      <c r="AY52" s="1">
        <f>MU!AY49+UMKC!AY33+UMSL!AY32</f>
        <v>127</v>
      </c>
      <c r="AZ52" s="1">
        <f>MU!AZ49+UMKC!AZ33+UMSL!AZ32</f>
        <v>118</v>
      </c>
      <c r="BA52" s="1">
        <f>MU!BA49+UMKC!BA33+UMSL!BA32</f>
        <v>171</v>
      </c>
      <c r="BB52" s="1">
        <f>MU!BB49+UMKC!BB33+UMSL!BB32</f>
        <v>135</v>
      </c>
      <c r="BC52" s="1">
        <f>MU!BC49+UMKC!BC33+UMSL!BC32</f>
        <v>129</v>
      </c>
      <c r="BD52" s="1">
        <f>MU!BD49+UMKC!BD33+UMSL!BD32</f>
        <v>127</v>
      </c>
      <c r="BE52" s="1">
        <f>MU!BE49+UMKC!BE33+UMSL!BE32</f>
        <v>126</v>
      </c>
      <c r="BF52" s="1">
        <f>MU!BF49+UMKC!BF33+UMSL!BF32</f>
        <v>135</v>
      </c>
      <c r="BG52" s="1">
        <f>MU!BG49+UMKC!BG33+UMSL!BG32</f>
        <v>135</v>
      </c>
      <c r="BH52" s="6"/>
    </row>
    <row r="53" spans="1:60" ht="13.5" customHeight="1" x14ac:dyDescent="0.2">
      <c r="A53" s="5"/>
      <c r="W53" s="9">
        <f t="shared" ref="W53:AA53" si="33">SUM(W48:W52)</f>
        <v>1490</v>
      </c>
      <c r="X53" s="9">
        <f t="shared" si="33"/>
        <v>1565</v>
      </c>
      <c r="Y53" s="9">
        <f t="shared" si="33"/>
        <v>1682</v>
      </c>
      <c r="Z53" s="9">
        <f t="shared" si="33"/>
        <v>1714</v>
      </c>
      <c r="AA53" s="9">
        <f t="shared" si="33"/>
        <v>1812</v>
      </c>
      <c r="AB53" s="9">
        <f t="shared" ref="AB53:AD53" si="34">SUM(AB48:AB52)</f>
        <v>1820</v>
      </c>
      <c r="AC53" s="9">
        <f t="shared" si="34"/>
        <v>1773</v>
      </c>
      <c r="AD53" s="9">
        <f t="shared" si="34"/>
        <v>1653</v>
      </c>
      <c r="AE53" s="9">
        <f t="shared" ref="AE53:AG53" si="35">SUM(AE48:AE52)</f>
        <v>1569</v>
      </c>
      <c r="AF53" s="9">
        <f t="shared" si="35"/>
        <v>1584</v>
      </c>
      <c r="AG53" s="9">
        <f t="shared" si="35"/>
        <v>1666</v>
      </c>
      <c r="AH53" s="9">
        <f t="shared" ref="AH53:AV53" si="36">SUM(AH48:AH52)</f>
        <v>1550</v>
      </c>
      <c r="AI53" s="9">
        <f t="shared" si="36"/>
        <v>1654</v>
      </c>
      <c r="AJ53" s="9">
        <f t="shared" si="36"/>
        <v>1488</v>
      </c>
      <c r="AK53" s="9">
        <f t="shared" si="36"/>
        <v>1572</v>
      </c>
      <c r="AL53" s="9">
        <f t="shared" si="36"/>
        <v>1535</v>
      </c>
      <c r="AM53" s="9">
        <f t="shared" si="36"/>
        <v>1750</v>
      </c>
      <c r="AN53" s="9">
        <f t="shared" si="36"/>
        <v>1766</v>
      </c>
      <c r="AO53" s="9">
        <f t="shared" si="36"/>
        <v>1753</v>
      </c>
      <c r="AP53" s="9">
        <f t="shared" si="36"/>
        <v>1826</v>
      </c>
      <c r="AQ53" s="9">
        <f t="shared" si="36"/>
        <v>1772</v>
      </c>
      <c r="AR53" s="9">
        <f t="shared" si="36"/>
        <v>1694</v>
      </c>
      <c r="AS53" s="9">
        <f t="shared" si="36"/>
        <v>1889</v>
      </c>
      <c r="AT53" s="9">
        <f t="shared" si="36"/>
        <v>1801</v>
      </c>
      <c r="AU53" s="9">
        <f t="shared" si="36"/>
        <v>1849</v>
      </c>
      <c r="AV53" s="9">
        <f t="shared" si="36"/>
        <v>1888</v>
      </c>
      <c r="AW53" s="9">
        <f t="shared" ref="AW53:BB53" si="37">SUM(AW48:AW52)</f>
        <v>1934</v>
      </c>
      <c r="AX53" s="9">
        <f t="shared" si="37"/>
        <v>1865</v>
      </c>
      <c r="AY53" s="9">
        <f t="shared" si="37"/>
        <v>1848</v>
      </c>
      <c r="AZ53" s="9">
        <f t="shared" si="37"/>
        <v>1823</v>
      </c>
      <c r="BA53" s="9">
        <f t="shared" si="37"/>
        <v>1742</v>
      </c>
      <c r="BB53" s="9">
        <f t="shared" si="37"/>
        <v>1477</v>
      </c>
      <c r="BC53" s="9">
        <f t="shared" ref="BC53" si="38">SUM(BC48:BC52)</f>
        <v>1492</v>
      </c>
      <c r="BD53" s="9">
        <f t="shared" ref="BD53:BE53" si="39">SUM(BD48:BD52)</f>
        <v>1522</v>
      </c>
      <c r="BE53" s="9">
        <f t="shared" si="39"/>
        <v>1478</v>
      </c>
      <c r="BF53" s="9">
        <f>SUM(BF47:BF52)</f>
        <v>1455</v>
      </c>
      <c r="BG53" s="9">
        <f>SUM(BG47:BG52)</f>
        <v>1478</v>
      </c>
      <c r="BH53" s="6"/>
    </row>
    <row r="54" spans="1:60" ht="13.5" customHeight="1" x14ac:dyDescent="0.2">
      <c r="A54" s="5"/>
      <c r="B54" s="8" t="s">
        <v>71</v>
      </c>
      <c r="BH54" s="6"/>
    </row>
    <row r="55" spans="1:60" ht="13.5" customHeight="1" x14ac:dyDescent="0.2">
      <c r="A55" s="5"/>
      <c r="B55" s="8"/>
      <c r="C55" s="1" t="s">
        <v>10</v>
      </c>
      <c r="AQ55" s="1">
        <f>'S&amp;T'!AQ21</f>
        <v>1</v>
      </c>
      <c r="AR55" s="1">
        <f>'S&amp;T'!AR21</f>
        <v>3</v>
      </c>
      <c r="AS55" s="1">
        <f>'S&amp;T'!AS21</f>
        <v>2</v>
      </c>
      <c r="AT55" s="1">
        <f>'S&amp;T'!AT21</f>
        <v>1</v>
      </c>
      <c r="AU55" s="1">
        <f>'S&amp;T'!AU21</f>
        <v>4</v>
      </c>
      <c r="AV55" s="1">
        <f>'S&amp;T'!AV21</f>
        <v>2</v>
      </c>
      <c r="AW55" s="1">
        <f>'S&amp;T'!AW21</f>
        <v>0</v>
      </c>
      <c r="AX55" s="1">
        <f>'S&amp;T'!AX21</f>
        <v>3</v>
      </c>
      <c r="AY55" s="1">
        <f>'S&amp;T'!AY21</f>
        <v>14</v>
      </c>
      <c r="AZ55" s="1">
        <f>'S&amp;T'!AZ21</f>
        <v>9</v>
      </c>
      <c r="BA55" s="1">
        <f>'S&amp;T'!BA21</f>
        <v>8</v>
      </c>
      <c r="BB55" s="1">
        <f>'S&amp;T'!BB21</f>
        <v>6</v>
      </c>
      <c r="BC55" s="1">
        <f>'S&amp;T'!BC21</f>
        <v>11</v>
      </c>
      <c r="BD55" s="1">
        <f>MU!BD52+'S&amp;T'!BD21</f>
        <v>32</v>
      </c>
      <c r="BE55" s="1">
        <f>MU!BE52+'S&amp;T'!BE21</f>
        <v>59</v>
      </c>
      <c r="BF55" s="1">
        <f>MU!BF52+'S&amp;T'!BF21</f>
        <v>70</v>
      </c>
      <c r="BG55" s="1">
        <f>MU!BG52+'S&amp;T'!BG21</f>
        <v>21</v>
      </c>
      <c r="BH55" s="6"/>
    </row>
    <row r="56" spans="1:60" ht="13.5" customHeight="1" x14ac:dyDescent="0.2">
      <c r="A56" s="5"/>
      <c r="C56" s="1" t="s">
        <v>0</v>
      </c>
      <c r="W56" s="1">
        <f>MU!W53+'S&amp;T'!W22+UMSL!W35</f>
        <v>1258</v>
      </c>
      <c r="X56" s="1">
        <f>MU!X53+'S&amp;T'!X22+UMSL!X35</f>
        <v>1138</v>
      </c>
      <c r="Y56" s="1">
        <f>MU!Y53+'S&amp;T'!Y22+UMSL!Y35</f>
        <v>1107</v>
      </c>
      <c r="Z56" s="1">
        <f>MU!Z53+'S&amp;T'!Z22+UMSL!Z35</f>
        <v>989</v>
      </c>
      <c r="AA56" s="1">
        <f>MU!AA53+'S&amp;T'!AA22+UMSL!AA35</f>
        <v>925</v>
      </c>
      <c r="AB56" s="1">
        <f>MU!AB53+'S&amp;T'!AB22+UMSL!AB35</f>
        <v>840</v>
      </c>
      <c r="AC56" s="1">
        <f>MU!AC53+'S&amp;T'!AC22+UMSL!AC35</f>
        <v>947</v>
      </c>
      <c r="AD56" s="1">
        <f>MU!AD53+'S&amp;T'!AD22+UMSL!AD35</f>
        <v>1012</v>
      </c>
      <c r="AE56" s="1">
        <f>MU!AE53+'S&amp;T'!AE22+UMSL!AE35</f>
        <v>868</v>
      </c>
      <c r="AF56" s="1">
        <f>MU!AF53+'S&amp;T'!AF22+UMSL!AF35</f>
        <v>910</v>
      </c>
      <c r="AG56" s="1">
        <f>MU!AG53+'S&amp;T'!AG22+UMSL!AG35</f>
        <v>948</v>
      </c>
      <c r="AH56" s="1">
        <f>MU!AH53+'S&amp;T'!AH22+UMSL!AH35</f>
        <v>884</v>
      </c>
      <c r="AI56" s="1">
        <f>MU!AI53+'S&amp;T'!AI22+UMSL!AI35</f>
        <v>861</v>
      </c>
      <c r="AJ56" s="1">
        <f>MU!AJ53+'S&amp;T'!AJ22+UMSL!AJ35</f>
        <v>867</v>
      </c>
      <c r="AK56" s="1">
        <f>MU!AK53+'S&amp;T'!AK22+UMSL!AK35</f>
        <v>789</v>
      </c>
      <c r="AL56" s="1">
        <f>MU!AL53+UMKC!AL36+'S&amp;T'!AL22+UMSL!AL35</f>
        <v>849</v>
      </c>
      <c r="AM56" s="1">
        <f>MU!AM53+UMKC!AM36+'S&amp;T'!AM22+UMSL!AM35</f>
        <v>800</v>
      </c>
      <c r="AN56" s="1">
        <f>MU!AN53+UMKC!AN36+'S&amp;T'!AN22+UMSL!AN35</f>
        <v>863</v>
      </c>
      <c r="AO56" s="1">
        <f>MU!AO53+UMKC!AO36+'S&amp;T'!AO22+UMSL!AO35</f>
        <v>840</v>
      </c>
      <c r="AP56" s="1">
        <f>MU!AP53+UMKC!AP36+'S&amp;T'!AP22+UMSL!AP35</f>
        <v>841</v>
      </c>
      <c r="AQ56" s="1">
        <f>MU!AQ53+UMKC!AQ36+'S&amp;T'!AQ22+UMSL!AQ35</f>
        <v>973</v>
      </c>
      <c r="AR56" s="1">
        <f>MU!AR53+UMKC!AR36+'S&amp;T'!AR22+UMSL!AR35</f>
        <v>1029</v>
      </c>
      <c r="AS56" s="1">
        <f>MU!AS53+UMKC!AS36+'S&amp;T'!AS22+UMSL!AS35</f>
        <v>1065</v>
      </c>
      <c r="AT56" s="1">
        <f>MU!AT53+UMKC!AT36+'S&amp;T'!AT22+UMSL!AT35</f>
        <v>1152</v>
      </c>
      <c r="AU56" s="1">
        <f>MU!AU53+UMKC!AU36+'S&amp;T'!AU22+UMSL!AU35</f>
        <v>1145</v>
      </c>
      <c r="AV56" s="1">
        <f>MU!AV53+UMKC!AV36+'S&amp;T'!AV22+UMSL!AV35</f>
        <v>1301</v>
      </c>
      <c r="AW56" s="1">
        <f>MU!AW53+UMKC!AW36+'S&amp;T'!AW22+UMSL!AW35</f>
        <v>1325</v>
      </c>
      <c r="AX56" s="1">
        <f>MU!AX53+UMKC!AX36+'S&amp;T'!AX22+UMSL!AX35</f>
        <v>1286</v>
      </c>
      <c r="AY56" s="1">
        <f>MU!AY53+UMKC!AY36+'S&amp;T'!AY22+UMSL!AY35</f>
        <v>1499</v>
      </c>
      <c r="AZ56" s="1">
        <f>MU!AZ53+UMKC!AZ36+'S&amp;T'!AZ22+UMSL!AZ35</f>
        <v>1650</v>
      </c>
      <c r="BA56" s="1">
        <f>MU!BA53+UMKC!BA36+'S&amp;T'!BA22+UMSL!BA35</f>
        <v>1537</v>
      </c>
      <c r="BB56" s="1">
        <f>MU!BB53+UMKC!BB36+'S&amp;T'!BB22+UMSL!BB35</f>
        <v>1669</v>
      </c>
      <c r="BC56" s="1">
        <f>MU!BC53+UMKC!BC36+'S&amp;T'!BC22+UMSL!BC35</f>
        <v>1689</v>
      </c>
      <c r="BD56" s="1">
        <f>MU!BD53+UMKC!BD36+'S&amp;T'!BD22+UMSL!BD35</f>
        <v>1647</v>
      </c>
      <c r="BE56" s="1">
        <f>MU!BE53+UMKC!BE36+'S&amp;T'!BE22+UMSL!BE35</f>
        <v>1475</v>
      </c>
      <c r="BF56" s="1">
        <f>MU!BF53+UMKC!BF36+'S&amp;T'!BF22+UMSL!BF35</f>
        <v>1442</v>
      </c>
      <c r="BG56" s="1">
        <f>MU!BG53+UMKC!BG36+'S&amp;T'!BG22+UMSL!BG35</f>
        <v>1344</v>
      </c>
      <c r="BH56" s="6"/>
    </row>
    <row r="57" spans="1:60" ht="13.5" customHeight="1" x14ac:dyDescent="0.2">
      <c r="A57" s="5"/>
      <c r="C57" s="1" t="s">
        <v>9</v>
      </c>
      <c r="AK57" s="1">
        <f>'S&amp;T'!AK23</f>
        <v>0</v>
      </c>
      <c r="AL57" s="1">
        <f>'S&amp;T'!AL23</f>
        <v>22</v>
      </c>
      <c r="AM57" s="1">
        <f>'S&amp;T'!AM23</f>
        <v>20</v>
      </c>
      <c r="AN57" s="1">
        <f>'S&amp;T'!AN23</f>
        <v>70</v>
      </c>
      <c r="AO57" s="1">
        <f>'S&amp;T'!AO23</f>
        <v>82</v>
      </c>
      <c r="AP57" s="1">
        <f>'S&amp;T'!AP23</f>
        <v>69</v>
      </c>
      <c r="AQ57" s="1">
        <f>MU!AQ54+'S&amp;T'!AQ23</f>
        <v>111</v>
      </c>
      <c r="AR57" s="1">
        <f>MU!AR54+'S&amp;T'!AR23</f>
        <v>128</v>
      </c>
      <c r="AS57" s="1">
        <f>MU!AS54+'S&amp;T'!AS23</f>
        <v>203</v>
      </c>
      <c r="AT57" s="1">
        <f>MU!AT54+'S&amp;T'!AT23</f>
        <v>195</v>
      </c>
      <c r="AU57" s="1">
        <f>MU!AU54+'S&amp;T'!AU23</f>
        <v>184</v>
      </c>
      <c r="AV57" s="1">
        <f>MU!AV54+'S&amp;T'!AV23</f>
        <v>137</v>
      </c>
      <c r="AW57" s="1">
        <f>MU!AW54+'S&amp;T'!AW23+UMKC!AW37</f>
        <v>196</v>
      </c>
      <c r="AX57" s="1">
        <f>MU!AX54+'S&amp;T'!AX23+UMKC!AX37</f>
        <v>273</v>
      </c>
      <c r="AY57" s="1">
        <f>MU!AY54+'S&amp;T'!AY23+UMKC!AY37</f>
        <v>304</v>
      </c>
      <c r="AZ57" s="1">
        <f>MU!AZ54+'S&amp;T'!AZ23+UMKC!AZ37</f>
        <v>310</v>
      </c>
      <c r="BA57" s="1">
        <f>MU!BA54+'S&amp;T'!BA23+UMKC!BA37</f>
        <v>286</v>
      </c>
      <c r="BB57" s="1">
        <f>MU!BB54+'S&amp;T'!BB23+UMKC!BB37</f>
        <v>304</v>
      </c>
      <c r="BC57" s="1">
        <f>MU!BC54+'S&amp;T'!BC23+UMKC!BC37</f>
        <v>267</v>
      </c>
      <c r="BD57" s="1">
        <f>MU!BD54+'S&amp;T'!BD23+UMKC!BD37</f>
        <v>247</v>
      </c>
      <c r="BE57" s="1">
        <f>MU!BE54+'S&amp;T'!BE23</f>
        <v>240</v>
      </c>
      <c r="BF57" s="1">
        <f>MU!BF54+'S&amp;T'!BF23</f>
        <v>194</v>
      </c>
      <c r="BG57" s="1">
        <f>MU!BG54+'S&amp;T'!BG23</f>
        <v>198</v>
      </c>
      <c r="BH57" s="6"/>
    </row>
    <row r="58" spans="1:60" ht="13.5" hidden="1" customHeight="1" x14ac:dyDescent="0.2">
      <c r="A58" s="5"/>
      <c r="C58" s="1" t="s">
        <v>44</v>
      </c>
      <c r="W58" s="1">
        <f>'S&amp;T'!W24</f>
        <v>0</v>
      </c>
      <c r="X58" s="1">
        <f>'S&amp;T'!X24</f>
        <v>0</v>
      </c>
      <c r="Y58" s="1">
        <f>'S&amp;T'!Y24</f>
        <v>0</v>
      </c>
      <c r="Z58" s="1">
        <f>'S&amp;T'!Z24</f>
        <v>1</v>
      </c>
      <c r="AA58" s="1">
        <f>'S&amp;T'!AA24</f>
        <v>0</v>
      </c>
      <c r="AB58" s="1">
        <f>'S&amp;T'!AB24</f>
        <v>0</v>
      </c>
      <c r="BH58" s="6"/>
    </row>
    <row r="59" spans="1:60" ht="13.5" customHeight="1" x14ac:dyDescent="0.2">
      <c r="A59" s="5"/>
      <c r="C59" s="1" t="s">
        <v>5</v>
      </c>
      <c r="W59" s="1">
        <f>MU!W55+'S&amp;T'!W25</f>
        <v>257</v>
      </c>
      <c r="X59" s="1">
        <f>MU!X55+'S&amp;T'!X25</f>
        <v>278</v>
      </c>
      <c r="Y59" s="1">
        <f>MU!Y55+'S&amp;T'!Y25</f>
        <v>263</v>
      </c>
      <c r="Z59" s="1">
        <f>MU!Z55+'S&amp;T'!Z25</f>
        <v>337</v>
      </c>
      <c r="AA59" s="1">
        <f>MU!AA55+'S&amp;T'!AA25</f>
        <v>329</v>
      </c>
      <c r="AB59" s="1">
        <f>MU!AB55+'S&amp;T'!AB25</f>
        <v>351</v>
      </c>
      <c r="AC59" s="1">
        <f>MU!AC55+'S&amp;T'!AC25</f>
        <v>328</v>
      </c>
      <c r="AD59" s="1">
        <f>MU!AD55+'S&amp;T'!AD25</f>
        <v>253</v>
      </c>
      <c r="AE59" s="1">
        <f>MU!AE55+'S&amp;T'!AE25</f>
        <v>280</v>
      </c>
      <c r="AF59" s="1">
        <f>MU!AF55+'S&amp;T'!AF25</f>
        <v>223</v>
      </c>
      <c r="AG59" s="1">
        <f>MU!AG55+'S&amp;T'!AG25</f>
        <v>237</v>
      </c>
      <c r="AH59" s="1">
        <f>MU!AH55+'S&amp;T'!AH25</f>
        <v>201</v>
      </c>
      <c r="AI59" s="1">
        <f>MU!AI55+'S&amp;T'!AI25</f>
        <v>179</v>
      </c>
      <c r="AJ59" s="1">
        <f>MU!AJ55+'S&amp;T'!AJ25</f>
        <v>205</v>
      </c>
      <c r="AK59" s="1">
        <f>MU!AK55+'S&amp;T'!AK25</f>
        <v>214</v>
      </c>
      <c r="AL59" s="1">
        <f>MU!AL55+UMKC!AL38+'S&amp;T'!AL25</f>
        <v>253</v>
      </c>
      <c r="AM59" s="1">
        <f>MU!AM55+UMKC!AM38+'S&amp;T'!AM25</f>
        <v>303</v>
      </c>
      <c r="AN59" s="1">
        <f>MU!AN55+UMKC!AN38+'S&amp;T'!AN25</f>
        <v>398</v>
      </c>
      <c r="AO59" s="1">
        <f>MU!AO55+UMKC!AO38+'S&amp;T'!AO25</f>
        <v>334</v>
      </c>
      <c r="AP59" s="1">
        <f>MU!AP55+UMKC!AP38+'S&amp;T'!AP25</f>
        <v>329</v>
      </c>
      <c r="AQ59" s="1">
        <f>MU!AQ55+UMKC!AQ38+'S&amp;T'!AQ25</f>
        <v>301</v>
      </c>
      <c r="AR59" s="1">
        <f>MU!AR55+UMKC!AR38+'S&amp;T'!AR25</f>
        <v>437</v>
      </c>
      <c r="AS59" s="1">
        <f>MU!AS55+UMKC!AS38+'S&amp;T'!AS25</f>
        <v>437</v>
      </c>
      <c r="AT59" s="1">
        <f>MU!AT55+UMKC!AT38+'S&amp;T'!AT25</f>
        <v>418</v>
      </c>
      <c r="AU59" s="1">
        <f>MU!AU55+UMKC!AU38+'S&amp;T'!AU25</f>
        <v>516</v>
      </c>
      <c r="AV59" s="1">
        <f>MU!AV55+UMKC!AV38+'S&amp;T'!AV25</f>
        <v>478</v>
      </c>
      <c r="AW59" s="1">
        <f>MU!AW55+UMKC!AW38+'S&amp;T'!AW25</f>
        <v>564</v>
      </c>
      <c r="AX59" s="1">
        <f>MU!AX55+UMKC!AX38+'S&amp;T'!AX25</f>
        <v>526</v>
      </c>
      <c r="AY59" s="1">
        <f>MU!AY55+UMKC!AY38+'S&amp;T'!AY25</f>
        <v>743</v>
      </c>
      <c r="AZ59" s="1">
        <f>MU!AZ55+UMKC!AZ38+'S&amp;T'!AZ25</f>
        <v>799</v>
      </c>
      <c r="BA59" s="1">
        <f>MU!BA55+UMKC!BA38+'S&amp;T'!BA25</f>
        <v>739</v>
      </c>
      <c r="BB59" s="1">
        <f>MU!BB55+UMKC!BB38+'S&amp;T'!BB25</f>
        <v>595</v>
      </c>
      <c r="BC59" s="1">
        <f>MU!BC55+UMKC!BC38+'S&amp;T'!BC25</f>
        <v>477</v>
      </c>
      <c r="BD59" s="1">
        <f>MU!BD55+UMKC!BD38+'S&amp;T'!BD25</f>
        <v>360</v>
      </c>
      <c r="BE59" s="1">
        <f>MU!BE55+UMKC!BE38+'S&amp;T'!BE25</f>
        <v>346</v>
      </c>
      <c r="BF59" s="1">
        <f>MU!BF55+UMKC!BF38+'S&amp;T'!BF25</f>
        <v>298</v>
      </c>
      <c r="BG59" s="1">
        <f>MU!BG55+UMKC!BG38+'S&amp;T'!BG25</f>
        <v>349</v>
      </c>
      <c r="BH59" s="6"/>
    </row>
    <row r="60" spans="1:60" ht="13.5" customHeight="1" x14ac:dyDescent="0.2">
      <c r="A60" s="5"/>
      <c r="C60" s="1" t="s">
        <v>7</v>
      </c>
      <c r="W60" s="1">
        <f>MU!W56+'S&amp;T'!W26</f>
        <v>38</v>
      </c>
      <c r="X60" s="1">
        <f>MU!X56+'S&amp;T'!X26</f>
        <v>50</v>
      </c>
      <c r="Y60" s="1">
        <f>MU!Y56+'S&amp;T'!Y26</f>
        <v>47</v>
      </c>
      <c r="Z60" s="1">
        <f>MU!Z56+'S&amp;T'!Z26</f>
        <v>48</v>
      </c>
      <c r="AA60" s="1">
        <f>MU!AA56+'S&amp;T'!AA26</f>
        <v>50</v>
      </c>
      <c r="AB60" s="1">
        <f>MU!AB56+'S&amp;T'!AB26</f>
        <v>51</v>
      </c>
      <c r="AC60" s="1">
        <f>MU!AC56+'S&amp;T'!AC26</f>
        <v>61</v>
      </c>
      <c r="AD60" s="1">
        <f>MU!AD56+'S&amp;T'!AD26</f>
        <v>60</v>
      </c>
      <c r="AE60" s="1">
        <f>MU!AE56+'S&amp;T'!AE26</f>
        <v>59</v>
      </c>
      <c r="AF60" s="1">
        <f>MU!AF56+'S&amp;T'!AF26</f>
        <v>55</v>
      </c>
      <c r="AG60" s="1">
        <f>MU!AG56+'S&amp;T'!AG26</f>
        <v>61</v>
      </c>
      <c r="AH60" s="1">
        <f>MU!AH56+'S&amp;T'!AH26</f>
        <v>56</v>
      </c>
      <c r="AI60" s="1">
        <f>MU!AI56+'S&amp;T'!AI26</f>
        <v>39</v>
      </c>
      <c r="AJ60" s="1">
        <f>MU!AJ56+'S&amp;T'!AJ26</f>
        <v>51</v>
      </c>
      <c r="AK60" s="1">
        <f>MU!AK56+'S&amp;T'!AK26</f>
        <v>42</v>
      </c>
      <c r="AL60" s="1">
        <f>MU!AL56+'S&amp;T'!AL26</f>
        <v>41</v>
      </c>
      <c r="AM60" s="1">
        <f>MU!AM56+'S&amp;T'!AM26</f>
        <v>56</v>
      </c>
      <c r="AN60" s="1">
        <f>MU!AN56+'S&amp;T'!AN26</f>
        <v>47</v>
      </c>
      <c r="AO60" s="1">
        <f>MU!AO56+'S&amp;T'!AO26</f>
        <v>68</v>
      </c>
      <c r="AP60" s="1">
        <f>MU!AP56+'S&amp;T'!AP26</f>
        <v>76</v>
      </c>
      <c r="AQ60" s="1">
        <f>MU!AQ56+'S&amp;T'!AQ26</f>
        <v>73</v>
      </c>
      <c r="AR60" s="1">
        <f>MU!AR56+'S&amp;T'!AR26</f>
        <v>80</v>
      </c>
      <c r="AS60" s="1">
        <f>MU!AS56+'S&amp;T'!AS26</f>
        <v>52</v>
      </c>
      <c r="AT60" s="1">
        <f>MU!AT56+'S&amp;T'!AT26</f>
        <v>56</v>
      </c>
      <c r="AU60" s="1">
        <f>MU!AU56+'S&amp;T'!AU26</f>
        <v>82</v>
      </c>
      <c r="AV60" s="1">
        <f>MU!AV56+'S&amp;T'!AV26</f>
        <v>78</v>
      </c>
      <c r="AW60" s="1">
        <f>MU!AW56+'S&amp;T'!AW26</f>
        <v>102</v>
      </c>
      <c r="AX60" s="1">
        <f>MU!AX56+'S&amp;T'!AX26</f>
        <v>78</v>
      </c>
      <c r="AY60" s="1">
        <f>MU!AY56+'S&amp;T'!AY26</f>
        <v>103</v>
      </c>
      <c r="AZ60" s="1">
        <f>MU!AZ56+'S&amp;T'!AZ26</f>
        <v>111</v>
      </c>
      <c r="BA60" s="1">
        <f>MU!BA56+'S&amp;T'!BA26</f>
        <v>105</v>
      </c>
      <c r="BB60" s="1">
        <f>MU!BB56+'S&amp;T'!BB26</f>
        <v>135</v>
      </c>
      <c r="BC60" s="1">
        <f>MU!BC56+'S&amp;T'!BC26</f>
        <v>119</v>
      </c>
      <c r="BD60" s="1">
        <f>MU!BD56+'S&amp;T'!BD26</f>
        <v>130</v>
      </c>
      <c r="BE60" s="1">
        <f>MU!BE56+'S&amp;T'!BE26</f>
        <v>145</v>
      </c>
      <c r="BF60" s="1">
        <f>MU!BF56+'S&amp;T'!BF26</f>
        <v>121</v>
      </c>
      <c r="BG60" s="1">
        <f>MU!BG56+'S&amp;T'!BG26</f>
        <v>91</v>
      </c>
      <c r="BH60" s="6"/>
    </row>
    <row r="61" spans="1:60" ht="13.5" customHeight="1" x14ac:dyDescent="0.2">
      <c r="A61" s="5"/>
      <c r="W61" s="9">
        <f t="shared" ref="W61:AA61" si="40">SUM(W56:W60)</f>
        <v>1553</v>
      </c>
      <c r="X61" s="9">
        <f t="shared" si="40"/>
        <v>1466</v>
      </c>
      <c r="Y61" s="9">
        <f t="shared" si="40"/>
        <v>1417</v>
      </c>
      <c r="Z61" s="9">
        <f t="shared" si="40"/>
        <v>1375</v>
      </c>
      <c r="AA61" s="9">
        <f t="shared" si="40"/>
        <v>1304</v>
      </c>
      <c r="AB61" s="9">
        <f t="shared" ref="AB61:AP61" si="41">SUM(AB56:AB60)</f>
        <v>1242</v>
      </c>
      <c r="AC61" s="9">
        <f t="shared" si="41"/>
        <v>1336</v>
      </c>
      <c r="AD61" s="9">
        <f t="shared" si="41"/>
        <v>1325</v>
      </c>
      <c r="AE61" s="9">
        <f t="shared" si="41"/>
        <v>1207</v>
      </c>
      <c r="AF61" s="9">
        <f t="shared" si="41"/>
        <v>1188</v>
      </c>
      <c r="AG61" s="9">
        <f t="shared" si="41"/>
        <v>1246</v>
      </c>
      <c r="AH61" s="9">
        <f t="shared" si="41"/>
        <v>1141</v>
      </c>
      <c r="AI61" s="9">
        <f t="shared" si="41"/>
        <v>1079</v>
      </c>
      <c r="AJ61" s="9">
        <f t="shared" si="41"/>
        <v>1123</v>
      </c>
      <c r="AK61" s="9">
        <f t="shared" si="41"/>
        <v>1045</v>
      </c>
      <c r="AL61" s="9">
        <f t="shared" si="41"/>
        <v>1165</v>
      </c>
      <c r="AM61" s="9">
        <f t="shared" si="41"/>
        <v>1179</v>
      </c>
      <c r="AN61" s="9">
        <f t="shared" si="41"/>
        <v>1378</v>
      </c>
      <c r="AO61" s="9">
        <f t="shared" si="41"/>
        <v>1324</v>
      </c>
      <c r="AP61" s="9">
        <f t="shared" si="41"/>
        <v>1315</v>
      </c>
      <c r="AQ61" s="9">
        <f t="shared" ref="AQ61:AW61" si="42">SUM(AQ55:AQ60)</f>
        <v>1459</v>
      </c>
      <c r="AR61" s="9">
        <f t="shared" si="42"/>
        <v>1677</v>
      </c>
      <c r="AS61" s="9">
        <f t="shared" si="42"/>
        <v>1759</v>
      </c>
      <c r="AT61" s="9">
        <f t="shared" si="42"/>
        <v>1822</v>
      </c>
      <c r="AU61" s="9">
        <f t="shared" si="42"/>
        <v>1931</v>
      </c>
      <c r="AV61" s="9">
        <f t="shared" si="42"/>
        <v>1996</v>
      </c>
      <c r="AW61" s="9">
        <f t="shared" si="42"/>
        <v>2187</v>
      </c>
      <c r="AX61" s="9">
        <f t="shared" ref="AX61:AY61" si="43">SUM(AX55:AX60)</f>
        <v>2166</v>
      </c>
      <c r="AY61" s="9">
        <f t="shared" si="43"/>
        <v>2663</v>
      </c>
      <c r="AZ61" s="9">
        <f t="shared" ref="AZ61:BA61" si="44">SUM(AZ55:AZ60)</f>
        <v>2879</v>
      </c>
      <c r="BA61" s="9">
        <f t="shared" si="44"/>
        <v>2675</v>
      </c>
      <c r="BB61" s="9">
        <f t="shared" ref="BB61:BC61" si="45">SUM(BB55:BB60)</f>
        <v>2709</v>
      </c>
      <c r="BC61" s="9">
        <f t="shared" si="45"/>
        <v>2563</v>
      </c>
      <c r="BD61" s="9">
        <f t="shared" ref="BD61" si="46">SUM(BD55:BD60)</f>
        <v>2416</v>
      </c>
      <c r="BE61" s="9">
        <f>SUM(BE55:BE60)</f>
        <v>2265</v>
      </c>
      <c r="BF61" s="9">
        <f>SUM(BF55:BF60)</f>
        <v>2125</v>
      </c>
      <c r="BG61" s="9">
        <f>SUM(BG55:BG60)</f>
        <v>2003</v>
      </c>
      <c r="BH61" s="6"/>
    </row>
    <row r="62" spans="1:60" ht="13.5" customHeight="1" x14ac:dyDescent="0.2">
      <c r="A62" s="5"/>
      <c r="B62" s="8" t="s">
        <v>93</v>
      </c>
      <c r="BH62" s="6"/>
    </row>
    <row r="63" spans="1:60" ht="13.5" customHeight="1" x14ac:dyDescent="0.2">
      <c r="A63" s="5"/>
      <c r="B63" s="8"/>
      <c r="C63" s="1" t="s">
        <v>10</v>
      </c>
      <c r="BA63" s="1">
        <f>UMSL!BA37</f>
        <v>0</v>
      </c>
      <c r="BB63" s="1">
        <f>UMSL!BB37</f>
        <v>0</v>
      </c>
      <c r="BC63" s="1">
        <f>UMSL!BC37</f>
        <v>0</v>
      </c>
      <c r="BD63" s="1">
        <f>UMSL!BD37</f>
        <v>0</v>
      </c>
      <c r="BE63" s="1">
        <f>UMSL!BE37</f>
        <v>1</v>
      </c>
      <c r="BF63" s="1">
        <f>UMSL!BF37</f>
        <v>1</v>
      </c>
      <c r="BG63" s="1">
        <f>UMSL!BG37</f>
        <v>2</v>
      </c>
      <c r="BH63" s="6"/>
    </row>
    <row r="64" spans="1:60" ht="13.5" customHeight="1" x14ac:dyDescent="0.2">
      <c r="A64" s="5"/>
      <c r="C64" s="1" t="s">
        <v>0</v>
      </c>
      <c r="W64" s="1">
        <f>'S&amp;T'!W29</f>
        <v>109</v>
      </c>
      <c r="X64" s="1">
        <f>'S&amp;T'!X29</f>
        <v>96</v>
      </c>
      <c r="Y64" s="1">
        <f>'S&amp;T'!Y29</f>
        <v>63</v>
      </c>
      <c r="Z64" s="1">
        <f>'S&amp;T'!Z29</f>
        <v>76</v>
      </c>
      <c r="AA64" s="1">
        <f>'S&amp;T'!AA29</f>
        <v>74</v>
      </c>
      <c r="AB64" s="1">
        <f>'S&amp;T'!AB29</f>
        <v>58</v>
      </c>
      <c r="AC64" s="1">
        <f>'S&amp;T'!AC29</f>
        <v>50</v>
      </c>
      <c r="AD64" s="1">
        <f>'S&amp;T'!AD29</f>
        <v>44</v>
      </c>
      <c r="AE64" s="1">
        <f>'S&amp;T'!AE29</f>
        <v>64</v>
      </c>
      <c r="AF64" s="1">
        <f>'S&amp;T'!AF29</f>
        <v>50</v>
      </c>
      <c r="AG64" s="1">
        <f>'S&amp;T'!AG29</f>
        <v>53</v>
      </c>
      <c r="AH64" s="1">
        <f>'S&amp;T'!AH29</f>
        <v>35</v>
      </c>
      <c r="AI64" s="1">
        <f>'S&amp;T'!AI29</f>
        <v>52</v>
      </c>
      <c r="AJ64" s="1">
        <f>'S&amp;T'!AJ29</f>
        <v>48</v>
      </c>
      <c r="AK64" s="1">
        <f>'S&amp;T'!AK29</f>
        <v>52</v>
      </c>
      <c r="AL64" s="1">
        <f>'S&amp;T'!AL29</f>
        <v>46</v>
      </c>
      <c r="AM64" s="1">
        <f>'S&amp;T'!AM29</f>
        <v>54</v>
      </c>
      <c r="AN64" s="1">
        <f>'S&amp;T'!AN29</f>
        <v>70</v>
      </c>
      <c r="AO64" s="1">
        <f>'S&amp;T'!AO29</f>
        <v>46</v>
      </c>
      <c r="AP64" s="1">
        <f>'S&amp;T'!AP29</f>
        <v>47</v>
      </c>
      <c r="AQ64" s="1">
        <f>'S&amp;T'!AQ29</f>
        <v>45</v>
      </c>
      <c r="AR64" s="1">
        <f>'S&amp;T'!AR29</f>
        <v>48</v>
      </c>
      <c r="AS64" s="1">
        <f>'S&amp;T'!AS29</f>
        <v>60</v>
      </c>
      <c r="AT64" s="1">
        <f>'S&amp;T'!AT29</f>
        <v>44</v>
      </c>
      <c r="AU64" s="1">
        <f>'S&amp;T'!AU29</f>
        <v>49</v>
      </c>
      <c r="AV64" s="1">
        <f>'S&amp;T'!AV29</f>
        <v>51</v>
      </c>
      <c r="AW64" s="1">
        <f>'S&amp;T'!AW29</f>
        <v>25</v>
      </c>
      <c r="AX64" s="1">
        <f>'S&amp;T'!AX29</f>
        <v>48</v>
      </c>
      <c r="AY64" s="1">
        <f>'S&amp;T'!AY29</f>
        <v>61</v>
      </c>
      <c r="AZ64" s="1">
        <f>'S&amp;T'!AZ29</f>
        <v>61</v>
      </c>
      <c r="BA64" s="1">
        <f>'S&amp;T'!BA29</f>
        <v>91</v>
      </c>
      <c r="BB64" s="1">
        <f>'S&amp;T'!BB29</f>
        <v>73</v>
      </c>
      <c r="BC64" s="1">
        <f>'S&amp;T'!BC29</f>
        <v>80</v>
      </c>
      <c r="BD64" s="1">
        <f>'S&amp;T'!BD29</f>
        <v>78</v>
      </c>
      <c r="BE64" s="1">
        <f>'S&amp;T'!BE29</f>
        <v>79</v>
      </c>
      <c r="BF64" s="1">
        <f>'S&amp;T'!BF29</f>
        <v>77</v>
      </c>
      <c r="BG64" s="1">
        <f>'S&amp;T'!BG29</f>
        <v>60</v>
      </c>
      <c r="BH64" s="6"/>
    </row>
    <row r="65" spans="1:60" ht="13.5" customHeight="1" x14ac:dyDescent="0.2">
      <c r="A65" s="5"/>
      <c r="C65" s="1" t="s">
        <v>9</v>
      </c>
      <c r="AK65" s="1">
        <f>'S&amp;T'!AK30</f>
        <v>0</v>
      </c>
      <c r="AL65" s="1">
        <f>'S&amp;T'!AL30</f>
        <v>0</v>
      </c>
      <c r="AM65" s="1">
        <f>'S&amp;T'!AM30</f>
        <v>0</v>
      </c>
      <c r="AN65" s="1">
        <f>'S&amp;T'!AN30</f>
        <v>0</v>
      </c>
      <c r="AO65" s="1">
        <f>'S&amp;T'!AO30</f>
        <v>0</v>
      </c>
      <c r="AP65" s="1">
        <f>'S&amp;T'!AP30</f>
        <v>0</v>
      </c>
      <c r="AQ65" s="1">
        <f>'S&amp;T'!AQ30</f>
        <v>3</v>
      </c>
      <c r="AR65" s="1">
        <f>'S&amp;T'!AR30</f>
        <v>4</v>
      </c>
      <c r="AS65" s="1">
        <f>'S&amp;T'!AS30</f>
        <v>1</v>
      </c>
      <c r="AT65" s="1">
        <f>'S&amp;T'!AT30</f>
        <v>51</v>
      </c>
      <c r="AU65" s="1">
        <f>'S&amp;T'!AU30</f>
        <v>57</v>
      </c>
      <c r="AV65" s="1">
        <f>'S&amp;T'!AV30</f>
        <v>152</v>
      </c>
      <c r="AW65" s="1">
        <f>'S&amp;T'!AW30</f>
        <v>210</v>
      </c>
      <c r="AX65" s="1">
        <f>'S&amp;T'!AX30</f>
        <v>91</v>
      </c>
      <c r="AY65" s="1">
        <f>'S&amp;T'!AY30</f>
        <v>63</v>
      </c>
      <c r="AZ65" s="1">
        <f>'S&amp;T'!AZ30</f>
        <v>68</v>
      </c>
      <c r="BA65" s="1">
        <f>'S&amp;T'!BA30</f>
        <v>83</v>
      </c>
      <c r="BB65" s="1">
        <f>'S&amp;T'!BB30</f>
        <v>137</v>
      </c>
      <c r="BC65" s="1">
        <f>'S&amp;T'!BC30</f>
        <v>133</v>
      </c>
      <c r="BD65" s="1">
        <f>'S&amp;T'!BD30</f>
        <v>113</v>
      </c>
      <c r="BE65" s="1">
        <f>'S&amp;T'!BE30</f>
        <v>112</v>
      </c>
      <c r="BF65" s="1">
        <f>'S&amp;T'!BF30</f>
        <v>96</v>
      </c>
      <c r="BG65" s="1">
        <f>'S&amp;T'!BG30</f>
        <v>102</v>
      </c>
      <c r="BH65" s="6"/>
    </row>
    <row r="66" spans="1:60" ht="13.5" hidden="1" customHeight="1" x14ac:dyDescent="0.2">
      <c r="A66" s="5"/>
      <c r="C66" s="1" t="s">
        <v>44</v>
      </c>
      <c r="W66" s="1">
        <f>'S&amp;T'!W31</f>
        <v>0</v>
      </c>
      <c r="X66" s="1">
        <f>'S&amp;T'!X31</f>
        <v>0</v>
      </c>
      <c r="Y66" s="1">
        <f>'S&amp;T'!Y31</f>
        <v>0</v>
      </c>
      <c r="Z66" s="1">
        <f>'S&amp;T'!Z31</f>
        <v>0</v>
      </c>
      <c r="AA66" s="1">
        <f>'S&amp;T'!AA31</f>
        <v>0</v>
      </c>
      <c r="AB66" s="1">
        <f>'S&amp;T'!AB31</f>
        <v>0</v>
      </c>
      <c r="BH66" s="6"/>
    </row>
    <row r="67" spans="1:60" ht="13.5" customHeight="1" x14ac:dyDescent="0.2">
      <c r="A67" s="5"/>
      <c r="C67" s="1" t="s">
        <v>5</v>
      </c>
      <c r="W67" s="1">
        <f>'S&amp;T'!W32</f>
        <v>53</v>
      </c>
      <c r="X67" s="1">
        <f>'S&amp;T'!X32</f>
        <v>58</v>
      </c>
      <c r="Y67" s="1">
        <f>'S&amp;T'!Y32</f>
        <v>61</v>
      </c>
      <c r="Z67" s="1">
        <f>'S&amp;T'!Z32</f>
        <v>55</v>
      </c>
      <c r="AA67" s="1">
        <f>'S&amp;T'!AA32</f>
        <v>59</v>
      </c>
      <c r="AB67" s="1">
        <f>'S&amp;T'!AB32</f>
        <v>85</v>
      </c>
      <c r="AC67" s="1">
        <f>'S&amp;T'!AC32</f>
        <v>95</v>
      </c>
      <c r="AD67" s="1">
        <f>'S&amp;T'!AD32</f>
        <v>99</v>
      </c>
      <c r="AE67" s="1">
        <f>'S&amp;T'!AE32</f>
        <v>106</v>
      </c>
      <c r="AF67" s="1">
        <f>'S&amp;T'!AF32</f>
        <v>139</v>
      </c>
      <c r="AG67" s="1">
        <f>'S&amp;T'!AG32</f>
        <v>163</v>
      </c>
      <c r="AH67" s="1">
        <f>'S&amp;T'!AH32</f>
        <v>160</v>
      </c>
      <c r="AI67" s="1">
        <f>'S&amp;T'!AI32</f>
        <v>144</v>
      </c>
      <c r="AJ67" s="1">
        <f>'S&amp;T'!AJ32</f>
        <v>121</v>
      </c>
      <c r="AK67" s="1">
        <f>'S&amp;T'!AK32</f>
        <v>155</v>
      </c>
      <c r="AL67" s="1">
        <f>'S&amp;T'!AL32</f>
        <v>123</v>
      </c>
      <c r="AM67" s="1">
        <f>'S&amp;T'!AM32</f>
        <v>146</v>
      </c>
      <c r="AN67" s="1">
        <f>'S&amp;T'!AN32</f>
        <v>118</v>
      </c>
      <c r="AO67" s="1">
        <f>'S&amp;T'!AO32</f>
        <v>116</v>
      </c>
      <c r="AP67" s="1">
        <f>'S&amp;T'!AP32</f>
        <v>95</v>
      </c>
      <c r="AQ67" s="1">
        <f>'S&amp;T'!AQ32</f>
        <v>66</v>
      </c>
      <c r="AR67" s="1">
        <f>'S&amp;T'!AR32</f>
        <v>74</v>
      </c>
      <c r="AS67" s="1">
        <f>'S&amp;T'!AS32</f>
        <v>74</v>
      </c>
      <c r="AT67" s="1">
        <f>'S&amp;T'!AT32</f>
        <v>101</v>
      </c>
      <c r="AU67" s="1">
        <f>'S&amp;T'!AU32</f>
        <v>105</v>
      </c>
      <c r="AV67" s="1">
        <f>'S&amp;T'!AV32</f>
        <v>135</v>
      </c>
      <c r="AW67" s="1">
        <f>'S&amp;T'!AW32</f>
        <v>153</v>
      </c>
      <c r="AX67" s="1">
        <f>'S&amp;T'!AX32</f>
        <v>131</v>
      </c>
      <c r="AY67" s="1">
        <f>'S&amp;T'!AY32</f>
        <v>136</v>
      </c>
      <c r="AZ67" s="1">
        <f>'S&amp;T'!AZ32</f>
        <v>147</v>
      </c>
      <c r="BA67" s="1">
        <f>'S&amp;T'!BA32</f>
        <v>126</v>
      </c>
      <c r="BB67" s="1">
        <f>'S&amp;T'!BB32</f>
        <v>139</v>
      </c>
      <c r="BC67" s="1">
        <f>'S&amp;T'!BC32</f>
        <v>127</v>
      </c>
      <c r="BD67" s="1">
        <f>'S&amp;T'!BD32</f>
        <v>93</v>
      </c>
      <c r="BE67" s="1">
        <f>'S&amp;T'!BE32</f>
        <v>88</v>
      </c>
      <c r="BF67" s="1">
        <f>'S&amp;T'!BF32</f>
        <v>87</v>
      </c>
      <c r="BG67" s="1">
        <f>'S&amp;T'!BG32</f>
        <v>94</v>
      </c>
      <c r="BH67" s="6"/>
    </row>
    <row r="68" spans="1:60" ht="13.5" customHeight="1" x14ac:dyDescent="0.2">
      <c r="A68" s="5"/>
      <c r="C68" s="1" t="s">
        <v>7</v>
      </c>
      <c r="W68" s="1">
        <f>'S&amp;T'!W33</f>
        <v>3</v>
      </c>
      <c r="X68" s="1">
        <f>'S&amp;T'!X33</f>
        <v>1</v>
      </c>
      <c r="Y68" s="1">
        <f>'S&amp;T'!Y33</f>
        <v>6</v>
      </c>
      <c r="Z68" s="1">
        <f>'S&amp;T'!Z33</f>
        <v>6</v>
      </c>
      <c r="AA68" s="1">
        <f>'S&amp;T'!AA33</f>
        <v>12</v>
      </c>
      <c r="AB68" s="1">
        <f>'S&amp;T'!AB33</f>
        <v>15</v>
      </c>
      <c r="AC68" s="1">
        <f>'S&amp;T'!AC33</f>
        <v>8</v>
      </c>
      <c r="AD68" s="1">
        <f>'S&amp;T'!AD33</f>
        <v>17</v>
      </c>
      <c r="AE68" s="1">
        <f>'S&amp;T'!AE33</f>
        <v>23</v>
      </c>
      <c r="AF68" s="1">
        <f>'S&amp;T'!AF33</f>
        <v>23</v>
      </c>
      <c r="AG68" s="1">
        <f>'S&amp;T'!AG33</f>
        <v>12</v>
      </c>
      <c r="AH68" s="1">
        <f>'S&amp;T'!AH33</f>
        <v>13</v>
      </c>
      <c r="AI68" s="1">
        <f>'S&amp;T'!AI33</f>
        <v>8</v>
      </c>
      <c r="AJ68" s="1">
        <f>'S&amp;T'!AJ33</f>
        <v>5</v>
      </c>
      <c r="AK68" s="1">
        <f>'S&amp;T'!AK33</f>
        <v>2</v>
      </c>
      <c r="AL68" s="1">
        <f>'S&amp;T'!AL33</f>
        <v>4</v>
      </c>
      <c r="AM68" s="1">
        <f>'S&amp;T'!AM33</f>
        <v>7</v>
      </c>
      <c r="AN68" s="1">
        <f>'S&amp;T'!AN33</f>
        <v>7</v>
      </c>
      <c r="AO68" s="1">
        <f>'S&amp;T'!AO33</f>
        <v>6</v>
      </c>
      <c r="AP68" s="1">
        <f>'S&amp;T'!AP33</f>
        <v>4</v>
      </c>
      <c r="AQ68" s="1">
        <f>'S&amp;T'!AQ33</f>
        <v>5</v>
      </c>
      <c r="AR68" s="1">
        <f>'S&amp;T'!AR33</f>
        <v>5</v>
      </c>
      <c r="AS68" s="1">
        <f>'S&amp;T'!AS33</f>
        <v>2</v>
      </c>
      <c r="AT68" s="1">
        <f>'S&amp;T'!AT33</f>
        <v>3</v>
      </c>
      <c r="AU68" s="1">
        <f>'S&amp;T'!AU33</f>
        <v>2</v>
      </c>
      <c r="AV68" s="1">
        <f>'S&amp;T'!AV33</f>
        <v>7</v>
      </c>
      <c r="AW68" s="1">
        <f>'S&amp;T'!AW33</f>
        <v>11</v>
      </c>
      <c r="AX68" s="1">
        <f>'S&amp;T'!AX33</f>
        <v>3</v>
      </c>
      <c r="AY68" s="1">
        <f>'S&amp;T'!AY33</f>
        <v>3</v>
      </c>
      <c r="AZ68" s="1">
        <f>'S&amp;T'!AZ33</f>
        <v>1</v>
      </c>
      <c r="BA68" s="1">
        <f>'S&amp;T'!BA33</f>
        <v>1</v>
      </c>
      <c r="BB68" s="1">
        <f>'S&amp;T'!BB33</f>
        <v>1</v>
      </c>
      <c r="BC68" s="1">
        <f>'S&amp;T'!BC33</f>
        <v>3</v>
      </c>
      <c r="BD68" s="1">
        <f>'S&amp;T'!BD33</f>
        <v>0</v>
      </c>
      <c r="BE68" s="1">
        <f>'S&amp;T'!BE33</f>
        <v>6</v>
      </c>
      <c r="BF68" s="1">
        <f>'S&amp;T'!BF33</f>
        <v>2</v>
      </c>
      <c r="BG68" s="1">
        <f>'S&amp;T'!BG33</f>
        <v>3</v>
      </c>
      <c r="BH68" s="6"/>
    </row>
    <row r="69" spans="1:60" ht="13.5" customHeight="1" x14ac:dyDescent="0.2">
      <c r="A69" s="5"/>
      <c r="W69" s="9">
        <f t="shared" ref="W69:AA69" si="47">SUM(W64:W68)</f>
        <v>165</v>
      </c>
      <c r="X69" s="9">
        <f t="shared" si="47"/>
        <v>155</v>
      </c>
      <c r="Y69" s="9">
        <f t="shared" si="47"/>
        <v>130</v>
      </c>
      <c r="Z69" s="9">
        <f t="shared" si="47"/>
        <v>137</v>
      </c>
      <c r="AA69" s="9">
        <f t="shared" si="47"/>
        <v>145</v>
      </c>
      <c r="AB69" s="9">
        <f t="shared" ref="AB69:AW69" si="48">SUM(AB64:AB68)</f>
        <v>158</v>
      </c>
      <c r="AC69" s="9">
        <f t="shared" si="48"/>
        <v>153</v>
      </c>
      <c r="AD69" s="9">
        <f t="shared" si="48"/>
        <v>160</v>
      </c>
      <c r="AE69" s="9">
        <f t="shared" si="48"/>
        <v>193</v>
      </c>
      <c r="AF69" s="9">
        <f t="shared" si="48"/>
        <v>212</v>
      </c>
      <c r="AG69" s="9">
        <f t="shared" si="48"/>
        <v>228</v>
      </c>
      <c r="AH69" s="9">
        <f t="shared" si="48"/>
        <v>208</v>
      </c>
      <c r="AI69" s="9">
        <f t="shared" si="48"/>
        <v>204</v>
      </c>
      <c r="AJ69" s="9">
        <f t="shared" si="48"/>
        <v>174</v>
      </c>
      <c r="AK69" s="9">
        <f t="shared" si="48"/>
        <v>209</v>
      </c>
      <c r="AL69" s="9">
        <f t="shared" si="48"/>
        <v>173</v>
      </c>
      <c r="AM69" s="9">
        <f t="shared" si="48"/>
        <v>207</v>
      </c>
      <c r="AN69" s="9">
        <f t="shared" si="48"/>
        <v>195</v>
      </c>
      <c r="AO69" s="9">
        <f t="shared" si="48"/>
        <v>168</v>
      </c>
      <c r="AP69" s="9">
        <f t="shared" si="48"/>
        <v>146</v>
      </c>
      <c r="AQ69" s="9">
        <f t="shared" si="48"/>
        <v>119</v>
      </c>
      <c r="AR69" s="9">
        <f t="shared" si="48"/>
        <v>131</v>
      </c>
      <c r="AS69" s="9">
        <f t="shared" si="48"/>
        <v>137</v>
      </c>
      <c r="AT69" s="9">
        <f t="shared" si="48"/>
        <v>199</v>
      </c>
      <c r="AU69" s="9">
        <f t="shared" si="48"/>
        <v>213</v>
      </c>
      <c r="AV69" s="9">
        <f t="shared" si="48"/>
        <v>345</v>
      </c>
      <c r="AW69" s="9">
        <f t="shared" si="48"/>
        <v>399</v>
      </c>
      <c r="AX69" s="9">
        <f t="shared" ref="AX69:AY69" si="49">SUM(AX64:AX68)</f>
        <v>273</v>
      </c>
      <c r="AY69" s="9">
        <f t="shared" si="49"/>
        <v>263</v>
      </c>
      <c r="AZ69" s="9">
        <f t="shared" ref="AZ69" si="50">SUM(AZ64:AZ68)</f>
        <v>277</v>
      </c>
      <c r="BA69" s="9">
        <f t="shared" ref="BA69:BD69" si="51">SUM(BA63:BA68)</f>
        <v>301</v>
      </c>
      <c r="BB69" s="9">
        <f t="shared" si="51"/>
        <v>350</v>
      </c>
      <c r="BC69" s="9">
        <f t="shared" si="51"/>
        <v>343</v>
      </c>
      <c r="BD69" s="9">
        <f t="shared" si="51"/>
        <v>284</v>
      </c>
      <c r="BE69" s="9">
        <f>SUM(BE63:BE68)</f>
        <v>286</v>
      </c>
      <c r="BF69" s="9">
        <f>SUM(BF63:BF68)</f>
        <v>263</v>
      </c>
      <c r="BG69" s="9">
        <f>SUM(BG63:BG68)</f>
        <v>261</v>
      </c>
      <c r="BH69" s="6"/>
    </row>
    <row r="70" spans="1:60" ht="13.5" customHeight="1" x14ac:dyDescent="0.2">
      <c r="A70" s="5"/>
      <c r="B70" s="8" t="s">
        <v>92</v>
      </c>
      <c r="BH70" s="6"/>
    </row>
    <row r="71" spans="1:60" ht="13.5" customHeight="1" x14ac:dyDescent="0.2">
      <c r="A71" s="5"/>
      <c r="C71" s="1" t="s">
        <v>0</v>
      </c>
      <c r="W71" s="1">
        <f>MU!W59+UMKC!W41+UMSL!W39</f>
        <v>41</v>
      </c>
      <c r="X71" s="1">
        <f>MU!X59+UMKC!X41+UMSL!X39</f>
        <v>40</v>
      </c>
      <c r="Y71" s="1">
        <f>MU!Y59+UMKC!Y41+UMSL!Y39</f>
        <v>38</v>
      </c>
      <c r="Z71" s="1">
        <f>MU!Z59+UMKC!Z41+UMSL!Z39</f>
        <v>46</v>
      </c>
      <c r="AA71" s="1">
        <f>MU!AA59+UMKC!AA41+UMSL!AA39</f>
        <v>48</v>
      </c>
      <c r="AB71" s="1">
        <f>MU!AB59+UMKC!AB41+UMSL!AB39</f>
        <v>56</v>
      </c>
      <c r="AC71" s="1">
        <f>MU!AC59+UMKC!AC41+UMSL!AC39</f>
        <v>63</v>
      </c>
      <c r="AD71" s="1">
        <f>MU!AD59+UMKC!AD41+UMSL!AD39</f>
        <v>87</v>
      </c>
      <c r="AE71" s="1">
        <f>MU!AE59+UMKC!AE41+UMSL!AE39</f>
        <v>73</v>
      </c>
      <c r="AF71" s="1">
        <f>MU!AF59+UMKC!AF41+UMSL!AF39</f>
        <v>85</v>
      </c>
      <c r="AG71" s="1">
        <f>MU!AG59+UMKC!AG41+UMSL!AG39</f>
        <v>89</v>
      </c>
      <c r="AH71" s="1">
        <f>MU!AH59+UMKC!AH41+UMSL!AH39</f>
        <v>71</v>
      </c>
      <c r="AI71" s="1">
        <f>MU!AI59+UMKC!AI41+UMSL!AI39</f>
        <v>96</v>
      </c>
      <c r="AJ71" s="1">
        <f>MU!AJ59+UMKC!AJ41+UMSL!AJ39</f>
        <v>92</v>
      </c>
      <c r="AK71" s="1">
        <f>MU!AK59+UMKC!AK41+UMSL!AK39</f>
        <v>102</v>
      </c>
      <c r="AL71" s="1">
        <f>MU!AL59+UMKC!AL41+UMSL!AL39</f>
        <v>64</v>
      </c>
      <c r="AM71" s="1">
        <f>MU!AM59+UMKC!AM41+UMSL!AM39</f>
        <v>112</v>
      </c>
      <c r="AN71" s="1">
        <f>MU!AN59+UMKC!AN41+UMSL!AN39</f>
        <v>100</v>
      </c>
      <c r="AO71" s="1">
        <f>MU!AO59+UMKC!AO41+UMSL!AO39</f>
        <v>99</v>
      </c>
      <c r="AP71" s="1">
        <f>MU!AP59+UMKC!AP41+UMSL!AP39</f>
        <v>98</v>
      </c>
      <c r="AQ71" s="1">
        <f>MU!AQ59+UMKC!AQ41+UMSL!AQ39</f>
        <v>120</v>
      </c>
      <c r="AR71" s="1">
        <f>MU!AR59+UMKC!AR41+UMSL!AR39</f>
        <v>108</v>
      </c>
      <c r="AS71" s="1">
        <f>MU!AS59+UMKC!AS41+UMSL!AS39</f>
        <v>126</v>
      </c>
      <c r="AT71" s="1">
        <f>MU!AT59+UMKC!AT41+UMSL!AT39</f>
        <v>131</v>
      </c>
      <c r="AU71" s="1">
        <f>MU!AU59+UMKC!AU41+UMSL!AU39</f>
        <v>151</v>
      </c>
      <c r="AV71" s="1">
        <f>MU!AV59+UMKC!AV41+UMSL!AV39</f>
        <v>139</v>
      </c>
      <c r="AW71" s="1">
        <f>MU!AW59+UMKC!AW41+UMSL!AW39</f>
        <v>168</v>
      </c>
      <c r="AX71" s="1">
        <f>MU!AX59+UMKC!AX41+UMSL!AX39</f>
        <v>141</v>
      </c>
      <c r="AY71" s="1">
        <f>MU!AY59+UMKC!AY41+UMSL!AY39</f>
        <v>164</v>
      </c>
      <c r="AZ71" s="1">
        <f>MU!AZ59+UMKC!AZ41+UMSL!AZ39</f>
        <v>131</v>
      </c>
      <c r="BA71" s="1">
        <f>MU!BA59+UMKC!BA41+UMSL!BA39</f>
        <v>127</v>
      </c>
      <c r="BB71" s="1">
        <f>MU!BB59+UMKC!BB41+UMSL!BB39</f>
        <v>141</v>
      </c>
      <c r="BC71" s="1">
        <f>MU!BC59+UMKC!BC41+UMSL!BC39</f>
        <v>104</v>
      </c>
      <c r="BD71" s="1">
        <f>MU!BD59+UMKC!BD41+UMSL!BD39</f>
        <v>109</v>
      </c>
      <c r="BE71" s="1">
        <f>MU!BE59+UMKC!BE41+UMSL!BE39</f>
        <v>98</v>
      </c>
      <c r="BF71" s="1">
        <f>MU!BF59+UMKC!BF41+UMSL!BF39</f>
        <v>68</v>
      </c>
      <c r="BG71" s="1">
        <f>MU!BG59+UMKC!BG41+UMSL!BG39</f>
        <v>89</v>
      </c>
      <c r="BH71" s="6"/>
    </row>
    <row r="72" spans="1:60" ht="13.5" customHeight="1" x14ac:dyDescent="0.2">
      <c r="A72" s="5"/>
      <c r="C72" s="1" t="s">
        <v>5</v>
      </c>
      <c r="W72" s="1">
        <f>MU!W60+UMKC!W42</f>
        <v>5</v>
      </c>
      <c r="X72" s="1">
        <f>MU!X60+UMKC!X42</f>
        <v>5</v>
      </c>
      <c r="Y72" s="1">
        <f>MU!Y60+UMKC!Y42</f>
        <v>10</v>
      </c>
      <c r="Z72" s="1">
        <f>MU!Z60+UMKC!Z42</f>
        <v>10</v>
      </c>
      <c r="AA72" s="1">
        <f>MU!AA60+UMKC!AA42</f>
        <v>11</v>
      </c>
      <c r="AB72" s="1">
        <f>MU!AB60+UMKC!AB42</f>
        <v>17</v>
      </c>
      <c r="AC72" s="1">
        <f>MU!AC60+UMKC!AC42</f>
        <v>15</v>
      </c>
      <c r="AD72" s="1">
        <f>MU!AD60+UMKC!AD42</f>
        <v>11</v>
      </c>
      <c r="AE72" s="1">
        <f>MU!AE60+UMKC!AE42</f>
        <v>21</v>
      </c>
      <c r="AF72" s="1">
        <f>MU!AF60+UMKC!AF42</f>
        <v>15</v>
      </c>
      <c r="AG72" s="1">
        <f>MU!AG60+UMKC!AG42</f>
        <v>21</v>
      </c>
      <c r="AH72" s="1">
        <f>MU!AH60+UMKC!AH42</f>
        <v>13</v>
      </c>
      <c r="AI72" s="1">
        <f>MU!AI60+UMKC!AI42</f>
        <v>20</v>
      </c>
      <c r="AJ72" s="1">
        <f>MU!AJ60+UMKC!AJ42</f>
        <v>13</v>
      </c>
      <c r="AK72" s="1">
        <f>MU!AK60+UMKC!AK42</f>
        <v>21</v>
      </c>
      <c r="AL72" s="1">
        <f>MU!AL60+UMKC!AL42</f>
        <v>16</v>
      </c>
      <c r="AM72" s="1">
        <f>MU!AM60+UMKC!AM42</f>
        <v>15</v>
      </c>
      <c r="AN72" s="1">
        <f>MU!AN60+UMKC!AN42</f>
        <v>15</v>
      </c>
      <c r="AO72" s="1">
        <f>MU!AO60+UMKC!AO42</f>
        <v>17</v>
      </c>
      <c r="AP72" s="1">
        <f>MU!AP60+UMKC!AP42</f>
        <v>31</v>
      </c>
      <c r="AQ72" s="1">
        <f>MU!AQ60+UMKC!AQ42</f>
        <v>27</v>
      </c>
      <c r="AR72" s="1">
        <f>MU!AR60+UMKC!AR42</f>
        <v>26</v>
      </c>
      <c r="AS72" s="1">
        <f>MU!AS60+UMKC!AS42</f>
        <v>21</v>
      </c>
      <c r="AT72" s="1">
        <f>MU!AT60+UMKC!AT42</f>
        <v>24</v>
      </c>
      <c r="AU72" s="1">
        <f>MU!AU60+UMKC!AU42</f>
        <v>30</v>
      </c>
      <c r="AV72" s="1">
        <f>MU!AV60+UMKC!AV42</f>
        <v>33</v>
      </c>
      <c r="AW72" s="1">
        <f>MU!AW60+UMKC!AW42</f>
        <v>20</v>
      </c>
      <c r="AX72" s="1">
        <f>MU!AX60+UMKC!AX42</f>
        <v>25</v>
      </c>
      <c r="AY72" s="1">
        <f>MU!AY60+UMKC!AY42</f>
        <v>22</v>
      </c>
      <c r="AZ72" s="1">
        <f>MU!AZ60+UMKC!AZ42</f>
        <v>19</v>
      </c>
      <c r="BA72" s="1">
        <f>MU!BA60+UMKC!BA42</f>
        <v>20</v>
      </c>
      <c r="BB72" s="1">
        <f>MU!BB60+UMKC!BB42</f>
        <v>19</v>
      </c>
      <c r="BC72" s="1">
        <f>MU!BC60+UMKC!BC42</f>
        <v>20</v>
      </c>
      <c r="BD72" s="1">
        <f>MU!BD60+UMKC!BD42</f>
        <v>11</v>
      </c>
      <c r="BE72" s="1">
        <f>MU!BE60+UMKC!BE42</f>
        <v>17</v>
      </c>
      <c r="BF72" s="1">
        <f>MU!BF60+UMKC!BF42</f>
        <v>7</v>
      </c>
      <c r="BG72" s="1">
        <f>MU!BG60+UMKC!BG42</f>
        <v>18</v>
      </c>
      <c r="BH72" s="6"/>
    </row>
    <row r="73" spans="1:60" ht="13.5" customHeight="1" x14ac:dyDescent="0.2">
      <c r="A73" s="5"/>
      <c r="C73" s="1" t="s">
        <v>7</v>
      </c>
      <c r="W73" s="1">
        <f>MU!W61</f>
        <v>0</v>
      </c>
      <c r="X73" s="1">
        <f>MU!X61</f>
        <v>3</v>
      </c>
      <c r="Y73" s="1">
        <f>MU!Y61</f>
        <v>0</v>
      </c>
      <c r="Z73" s="1">
        <f>MU!Z61</f>
        <v>1</v>
      </c>
      <c r="AA73" s="1">
        <f>MU!AA61</f>
        <v>0</v>
      </c>
      <c r="AB73" s="1">
        <f>MU!AB61</f>
        <v>1</v>
      </c>
      <c r="AC73" s="1">
        <f>MU!AC61</f>
        <v>1</v>
      </c>
      <c r="AD73" s="1">
        <f>MU!AD61</f>
        <v>4</v>
      </c>
      <c r="AE73" s="1">
        <f>MU!AE61</f>
        <v>0</v>
      </c>
      <c r="AF73" s="1">
        <f>MU!AF61</f>
        <v>0</v>
      </c>
      <c r="AG73" s="1">
        <f>MU!AG61</f>
        <v>2</v>
      </c>
      <c r="AH73" s="1">
        <f>MU!AH61</f>
        <v>4</v>
      </c>
      <c r="AI73" s="1">
        <f>MU!AI61</f>
        <v>1</v>
      </c>
      <c r="AJ73" s="1">
        <f>MU!AJ61</f>
        <v>6</v>
      </c>
      <c r="AK73" s="1">
        <f>MU!AK61</f>
        <v>4</v>
      </c>
      <c r="AL73" s="1">
        <f>MU!AL61</f>
        <v>3</v>
      </c>
      <c r="AM73" s="1">
        <f>MU!AM61</f>
        <v>4</v>
      </c>
      <c r="AN73" s="1">
        <f>MU!AN61</f>
        <v>7</v>
      </c>
      <c r="AO73" s="1">
        <f>MU!AO61</f>
        <v>3</v>
      </c>
      <c r="AP73" s="1">
        <f>MU!AP61</f>
        <v>2</v>
      </c>
      <c r="AQ73" s="1">
        <f>MU!AQ61</f>
        <v>4</v>
      </c>
      <c r="AR73" s="1">
        <f>MU!AR61</f>
        <v>2</v>
      </c>
      <c r="AS73" s="1">
        <f>MU!AS61</f>
        <v>0</v>
      </c>
      <c r="AT73" s="1">
        <f>MU!AT61</f>
        <v>3</v>
      </c>
      <c r="AU73" s="1">
        <f>MU!AU61</f>
        <v>4</v>
      </c>
      <c r="AV73" s="1">
        <f>MU!AV61</f>
        <v>2</v>
      </c>
      <c r="AW73" s="1">
        <f>MU!AW61</f>
        <v>2</v>
      </c>
      <c r="AX73" s="1">
        <f>MU!AX61</f>
        <v>3</v>
      </c>
      <c r="AY73" s="1">
        <f>MU!AY61</f>
        <v>7</v>
      </c>
      <c r="AZ73" s="1">
        <f>MU!AZ61</f>
        <v>4</v>
      </c>
      <c r="BA73" s="1">
        <f>MU!BA61</f>
        <v>2</v>
      </c>
      <c r="BB73" s="1">
        <f>MU!BB61</f>
        <v>3</v>
      </c>
      <c r="BC73" s="1">
        <f>MU!BC61</f>
        <v>9</v>
      </c>
      <c r="BD73" s="1">
        <f>MU!BD61</f>
        <v>2</v>
      </c>
      <c r="BE73" s="1">
        <f>MU!BE61</f>
        <v>5</v>
      </c>
      <c r="BF73" s="1">
        <f>MU!BF61</f>
        <v>3</v>
      </c>
      <c r="BG73" s="1">
        <f>MU!BG61</f>
        <v>3</v>
      </c>
      <c r="BH73" s="6"/>
    </row>
    <row r="74" spans="1:60" ht="13.5" customHeight="1" x14ac:dyDescent="0.2">
      <c r="A74" s="5"/>
      <c r="W74" s="9">
        <f t="shared" ref="W74:AA74" si="52">SUM(W71:W73)</f>
        <v>46</v>
      </c>
      <c r="X74" s="9">
        <f t="shared" si="52"/>
        <v>48</v>
      </c>
      <c r="Y74" s="9">
        <f t="shared" si="52"/>
        <v>48</v>
      </c>
      <c r="Z74" s="9">
        <f t="shared" si="52"/>
        <v>57</v>
      </c>
      <c r="AA74" s="9">
        <f t="shared" si="52"/>
        <v>59</v>
      </c>
      <c r="AB74" s="9">
        <f t="shared" ref="AB74:AD74" si="53">SUM(AB71:AB73)</f>
        <v>74</v>
      </c>
      <c r="AC74" s="9">
        <f t="shared" si="53"/>
        <v>79</v>
      </c>
      <c r="AD74" s="9">
        <f t="shared" si="53"/>
        <v>102</v>
      </c>
      <c r="AE74" s="9">
        <f t="shared" ref="AE74:AG74" si="54">SUM(AE71:AE73)</f>
        <v>94</v>
      </c>
      <c r="AF74" s="9">
        <f t="shared" si="54"/>
        <v>100</v>
      </c>
      <c r="AG74" s="9">
        <f t="shared" si="54"/>
        <v>112</v>
      </c>
      <c r="AH74" s="9">
        <f t="shared" ref="AH74:AV74" si="55">SUM(AH71:AH73)</f>
        <v>88</v>
      </c>
      <c r="AI74" s="9">
        <f t="shared" si="55"/>
        <v>117</v>
      </c>
      <c r="AJ74" s="9">
        <f t="shared" si="55"/>
        <v>111</v>
      </c>
      <c r="AK74" s="9">
        <f t="shared" si="55"/>
        <v>127</v>
      </c>
      <c r="AL74" s="9">
        <f t="shared" si="55"/>
        <v>83</v>
      </c>
      <c r="AM74" s="9">
        <f t="shared" si="55"/>
        <v>131</v>
      </c>
      <c r="AN74" s="9">
        <f t="shared" si="55"/>
        <v>122</v>
      </c>
      <c r="AO74" s="9">
        <f t="shared" si="55"/>
        <v>119</v>
      </c>
      <c r="AP74" s="9">
        <f t="shared" si="55"/>
        <v>131</v>
      </c>
      <c r="AQ74" s="9">
        <f t="shared" si="55"/>
        <v>151</v>
      </c>
      <c r="AR74" s="9">
        <f t="shared" si="55"/>
        <v>136</v>
      </c>
      <c r="AS74" s="9">
        <f t="shared" si="55"/>
        <v>147</v>
      </c>
      <c r="AT74" s="9">
        <f t="shared" si="55"/>
        <v>158</v>
      </c>
      <c r="AU74" s="9">
        <f t="shared" si="55"/>
        <v>185</v>
      </c>
      <c r="AV74" s="9">
        <f t="shared" si="55"/>
        <v>174</v>
      </c>
      <c r="AW74" s="9">
        <f t="shared" ref="AW74:BB74" si="56">SUM(AW71:AW73)</f>
        <v>190</v>
      </c>
      <c r="AX74" s="9">
        <f t="shared" si="56"/>
        <v>169</v>
      </c>
      <c r="AY74" s="9">
        <f t="shared" si="56"/>
        <v>193</v>
      </c>
      <c r="AZ74" s="9">
        <f t="shared" si="56"/>
        <v>154</v>
      </c>
      <c r="BA74" s="9">
        <f t="shared" si="56"/>
        <v>149</v>
      </c>
      <c r="BB74" s="9">
        <f t="shared" si="56"/>
        <v>163</v>
      </c>
      <c r="BC74" s="9">
        <f t="shared" ref="BC74" si="57">SUM(BC71:BC73)</f>
        <v>133</v>
      </c>
      <c r="BD74" s="9">
        <f t="shared" ref="BD74:BE74" si="58">SUM(BD71:BD73)</f>
        <v>122</v>
      </c>
      <c r="BE74" s="9">
        <f t="shared" si="58"/>
        <v>120</v>
      </c>
      <c r="BF74" s="9">
        <f t="shared" ref="BF74:BG74" si="59">SUM(BF71:BF73)</f>
        <v>78</v>
      </c>
      <c r="BG74" s="9">
        <f t="shared" si="59"/>
        <v>110</v>
      </c>
      <c r="BH74" s="6"/>
    </row>
    <row r="75" spans="1:60" ht="13.5" customHeight="1" x14ac:dyDescent="0.2">
      <c r="A75" s="5"/>
      <c r="B75" s="8" t="s">
        <v>86</v>
      </c>
      <c r="BH75" s="6"/>
    </row>
    <row r="76" spans="1:60" ht="13.5" customHeight="1" x14ac:dyDescent="0.2">
      <c r="A76" s="5"/>
      <c r="B76" s="8"/>
      <c r="C76" s="1" t="s">
        <v>10</v>
      </c>
      <c r="BG76" s="1">
        <f>MU!BG64</f>
        <v>16</v>
      </c>
      <c r="BH76" s="6"/>
    </row>
    <row r="77" spans="1:60" ht="13.5" customHeight="1" x14ac:dyDescent="0.2">
      <c r="A77" s="5"/>
      <c r="C77" s="1" t="s">
        <v>0</v>
      </c>
      <c r="W77" s="1">
        <f>MU!W65</f>
        <v>160</v>
      </c>
      <c r="X77" s="1">
        <f>MU!X65</f>
        <v>178</v>
      </c>
      <c r="Y77" s="1">
        <f>MU!Y65</f>
        <v>191</v>
      </c>
      <c r="Z77" s="1">
        <f>MU!Z65</f>
        <v>185</v>
      </c>
      <c r="AA77" s="1">
        <f>MU!AA65</f>
        <v>177</v>
      </c>
      <c r="AB77" s="1">
        <f>MU!AB65</f>
        <v>200</v>
      </c>
      <c r="AC77" s="1">
        <f>MU!AC65</f>
        <v>232</v>
      </c>
      <c r="AD77" s="1">
        <f>MU!AD65</f>
        <v>244</v>
      </c>
      <c r="AE77" s="1">
        <f>MU!AE65</f>
        <v>253</v>
      </c>
      <c r="AF77" s="1">
        <f>MU!AF65</f>
        <v>200</v>
      </c>
      <c r="AG77" s="1">
        <f>MU!AG65</f>
        <v>189</v>
      </c>
      <c r="AH77" s="1">
        <f>MU!AH65</f>
        <v>190</v>
      </c>
      <c r="AI77" s="1">
        <f>MU!AI65</f>
        <v>228</v>
      </c>
      <c r="AJ77" s="1">
        <f>MU!AJ65</f>
        <v>262</v>
      </c>
      <c r="AK77" s="1">
        <f>MU!AK65</f>
        <v>284</v>
      </c>
      <c r="AL77" s="1">
        <f>MU!AL65</f>
        <v>237</v>
      </c>
      <c r="AM77" s="1">
        <f>MU!AM65</f>
        <v>228</v>
      </c>
      <c r="AN77" s="1">
        <f>MU!AN65</f>
        <v>233</v>
      </c>
      <c r="AO77" s="1">
        <f>MU!AO65</f>
        <v>263</v>
      </c>
      <c r="AP77" s="1">
        <f>MU!AP65</f>
        <v>250</v>
      </c>
      <c r="AQ77" s="1">
        <f>MU!AQ65</f>
        <v>234</v>
      </c>
      <c r="AR77" s="1">
        <f>MU!AR65</f>
        <v>278</v>
      </c>
      <c r="AS77" s="1">
        <f>MU!AS65</f>
        <v>298</v>
      </c>
      <c r="AT77" s="1">
        <f>MU!AT65</f>
        <v>274</v>
      </c>
      <c r="AU77" s="1">
        <f>MU!AU65</f>
        <v>275</v>
      </c>
      <c r="AV77" s="1">
        <f>MU!AV65</f>
        <v>279</v>
      </c>
      <c r="AW77" s="1">
        <f>MU!AW65</f>
        <v>309</v>
      </c>
      <c r="AX77" s="1">
        <f>MU!AX65</f>
        <v>318</v>
      </c>
      <c r="AY77" s="1">
        <f>MU!AY65</f>
        <v>269</v>
      </c>
      <c r="AZ77" s="1">
        <f>MU!AZ65</f>
        <v>282</v>
      </c>
      <c r="BA77" s="1">
        <f>MU!BA65</f>
        <v>336</v>
      </c>
      <c r="BB77" s="1">
        <f>MU!BB65</f>
        <v>323</v>
      </c>
      <c r="BC77" s="1">
        <f>MU!BC65</f>
        <v>312</v>
      </c>
      <c r="BD77" s="1">
        <f>MU!BD65</f>
        <v>193</v>
      </c>
      <c r="BE77" s="1">
        <f>MU!BE65</f>
        <v>112</v>
      </c>
      <c r="BF77" s="1">
        <f>MU!BF65</f>
        <v>82</v>
      </c>
      <c r="BG77" s="1">
        <f>MU!BG65</f>
        <v>97</v>
      </c>
      <c r="BH77" s="6"/>
    </row>
    <row r="78" spans="1:60" ht="13.5" customHeight="1" x14ac:dyDescent="0.2">
      <c r="A78" s="5"/>
      <c r="C78" s="1" t="s">
        <v>9</v>
      </c>
      <c r="AO78" s="1">
        <f>MU!AO66</f>
        <v>0</v>
      </c>
      <c r="AP78" s="1">
        <f>MU!AP66</f>
        <v>1</v>
      </c>
      <c r="AQ78" s="1">
        <f>MU!AQ66</f>
        <v>0</v>
      </c>
      <c r="AR78" s="1">
        <f>MU!AR66</f>
        <v>3</v>
      </c>
      <c r="AS78" s="1">
        <f>MU!AS66</f>
        <v>0</v>
      </c>
      <c r="AT78" s="1">
        <f>MU!AT66</f>
        <v>0</v>
      </c>
      <c r="AU78" s="1">
        <f>MU!AU66</f>
        <v>3</v>
      </c>
      <c r="AV78" s="1">
        <f>MU!AV66</f>
        <v>2</v>
      </c>
      <c r="AW78" s="1">
        <f>MU!AW66</f>
        <v>1</v>
      </c>
      <c r="AX78" s="1">
        <f>MU!AX66</f>
        <v>3</v>
      </c>
      <c r="AY78" s="1">
        <f>MU!AY66</f>
        <v>5</v>
      </c>
      <c r="AZ78" s="1">
        <f>MU!AZ66</f>
        <v>1</v>
      </c>
      <c r="BA78" s="1">
        <f>MU!BA66</f>
        <v>2</v>
      </c>
      <c r="BB78" s="1">
        <f>MU!BB66</f>
        <v>4</v>
      </c>
      <c r="BC78" s="1">
        <f>MU!BC66</f>
        <v>2</v>
      </c>
      <c r="BD78" s="1">
        <f>MU!BD66</f>
        <v>3</v>
      </c>
      <c r="BE78" s="1">
        <f>MU!BE66</f>
        <v>2</v>
      </c>
      <c r="BF78" s="1">
        <f>MU!BF66</f>
        <v>1</v>
      </c>
      <c r="BG78" s="1">
        <f>MU!BG66</f>
        <v>1</v>
      </c>
      <c r="BH78" s="6"/>
    </row>
    <row r="79" spans="1:60" ht="13.5" customHeight="1" x14ac:dyDescent="0.2">
      <c r="A79" s="5"/>
      <c r="C79" s="1" t="s">
        <v>5</v>
      </c>
      <c r="W79" s="1">
        <f>MU!W67</f>
        <v>10</v>
      </c>
      <c r="X79" s="1">
        <f>MU!X67</f>
        <v>10</v>
      </c>
      <c r="Y79" s="1">
        <f>MU!Y67</f>
        <v>17</v>
      </c>
      <c r="Z79" s="1">
        <f>MU!Z67</f>
        <v>8</v>
      </c>
      <c r="AA79" s="1">
        <f>MU!AA67</f>
        <v>15</v>
      </c>
      <c r="AB79" s="1">
        <f>MU!AB67</f>
        <v>16</v>
      </c>
      <c r="AC79" s="1">
        <f>MU!AC67</f>
        <v>30</v>
      </c>
      <c r="AD79" s="1">
        <f>MU!AD67</f>
        <v>24</v>
      </c>
      <c r="AE79" s="1">
        <f>MU!AE67</f>
        <v>21</v>
      </c>
      <c r="AF79" s="1">
        <f>MU!AF67</f>
        <v>17</v>
      </c>
      <c r="AG79" s="1">
        <f>MU!AG67</f>
        <v>20</v>
      </c>
      <c r="AH79" s="1">
        <f>MU!AH67</f>
        <v>18</v>
      </c>
      <c r="AI79" s="1">
        <f>MU!AI67</f>
        <v>16</v>
      </c>
      <c r="AJ79" s="1">
        <f>MU!AJ67</f>
        <v>15</v>
      </c>
      <c r="AK79" s="1">
        <f>MU!AK67</f>
        <v>14</v>
      </c>
      <c r="AL79" s="1">
        <f>MU!AL67</f>
        <v>23</v>
      </c>
      <c r="AM79" s="1">
        <f>MU!AM67</f>
        <v>14</v>
      </c>
      <c r="AN79" s="1">
        <f>MU!AN67</f>
        <v>13</v>
      </c>
      <c r="AO79" s="1">
        <f>MU!AO67</f>
        <v>29</v>
      </c>
      <c r="AP79" s="1">
        <f>MU!AP67</f>
        <v>23</v>
      </c>
      <c r="AQ79" s="1">
        <f>MU!AQ67</f>
        <v>13</v>
      </c>
      <c r="AR79" s="1">
        <f>MU!AR67</f>
        <v>16</v>
      </c>
      <c r="AS79" s="1">
        <f>MU!AS67</f>
        <v>29</v>
      </c>
      <c r="AT79" s="1">
        <f>MU!AT67</f>
        <v>16</v>
      </c>
      <c r="AU79" s="1">
        <f>MU!AU67</f>
        <v>27</v>
      </c>
      <c r="AV79" s="1">
        <f>MU!AV67</f>
        <v>30</v>
      </c>
      <c r="AW79" s="1">
        <f>MU!AW67</f>
        <v>22</v>
      </c>
      <c r="AX79" s="1">
        <f>MU!AX67</f>
        <v>23</v>
      </c>
      <c r="AY79" s="1">
        <f>MU!AY67</f>
        <v>36</v>
      </c>
      <c r="AZ79" s="1">
        <f>MU!AZ67</f>
        <v>38</v>
      </c>
      <c r="BA79" s="1">
        <f>MU!BA67</f>
        <v>32</v>
      </c>
      <c r="BB79" s="1">
        <f>MU!BB67</f>
        <v>29</v>
      </c>
      <c r="BC79" s="1">
        <f>MU!BC67</f>
        <v>25</v>
      </c>
      <c r="BD79" s="1">
        <f>MU!BD67</f>
        <v>29</v>
      </c>
      <c r="BE79" s="1">
        <f>MU!BE67</f>
        <v>24</v>
      </c>
      <c r="BF79" s="1">
        <f>MU!BF67</f>
        <v>13</v>
      </c>
      <c r="BG79" s="1">
        <f>MU!BG67</f>
        <v>17</v>
      </c>
      <c r="BH79" s="6"/>
    </row>
    <row r="80" spans="1:60" ht="13.5" customHeight="1" x14ac:dyDescent="0.2">
      <c r="A80" s="5"/>
      <c r="C80" s="1" t="s">
        <v>7</v>
      </c>
      <c r="W80" s="1">
        <f>MU!W68</f>
        <v>6</v>
      </c>
      <c r="X80" s="1">
        <f>MU!X68</f>
        <v>9</v>
      </c>
      <c r="Y80" s="1">
        <f>MU!Y68</f>
        <v>3</v>
      </c>
      <c r="Z80" s="1">
        <f>MU!Z68</f>
        <v>1</v>
      </c>
      <c r="AA80" s="1">
        <f>MU!AA68</f>
        <v>4</v>
      </c>
      <c r="AB80" s="1">
        <f>MU!AB68</f>
        <v>1</v>
      </c>
      <c r="AC80" s="1">
        <f>MU!AC68</f>
        <v>8</v>
      </c>
      <c r="AD80" s="1">
        <f>MU!AD68</f>
        <v>5</v>
      </c>
      <c r="AE80" s="1">
        <f>MU!AE68</f>
        <v>3</v>
      </c>
      <c r="AF80" s="1">
        <f>MU!AF68</f>
        <v>5</v>
      </c>
      <c r="AG80" s="1">
        <f>MU!AG68</f>
        <v>6</v>
      </c>
      <c r="AH80" s="1">
        <f>MU!AH68</f>
        <v>3</v>
      </c>
      <c r="AI80" s="1">
        <f>MU!AI68</f>
        <v>6</v>
      </c>
      <c r="AJ80" s="1">
        <f>MU!AJ68</f>
        <v>4</v>
      </c>
      <c r="AK80" s="1">
        <f>MU!AK68</f>
        <v>11</v>
      </c>
      <c r="AL80" s="1">
        <f>MU!AL68</f>
        <v>5</v>
      </c>
      <c r="AM80" s="1">
        <f>MU!AM68</f>
        <v>10</v>
      </c>
      <c r="AN80" s="1">
        <f>MU!AN68</f>
        <v>6</v>
      </c>
      <c r="AO80" s="1">
        <f>MU!AO68</f>
        <v>3</v>
      </c>
      <c r="AP80" s="1">
        <f>MU!AP68</f>
        <v>4</v>
      </c>
      <c r="AQ80" s="1">
        <f>MU!AQ68</f>
        <v>5</v>
      </c>
      <c r="AR80" s="1">
        <f>MU!AR68</f>
        <v>4</v>
      </c>
      <c r="AS80" s="1">
        <f>MU!AS68</f>
        <v>8</v>
      </c>
      <c r="AT80" s="1">
        <f>MU!AT68</f>
        <v>7</v>
      </c>
      <c r="AU80" s="1">
        <f>MU!AU68</f>
        <v>8</v>
      </c>
      <c r="AV80" s="1">
        <f>MU!AV68</f>
        <v>7</v>
      </c>
      <c r="AW80" s="1">
        <f>MU!AW68</f>
        <v>9</v>
      </c>
      <c r="AX80" s="1">
        <f>MU!AX68</f>
        <v>11</v>
      </c>
      <c r="AY80" s="1">
        <f>MU!AY68</f>
        <v>17</v>
      </c>
      <c r="AZ80" s="1">
        <f>MU!AZ68</f>
        <v>8</v>
      </c>
      <c r="BA80" s="1">
        <f>MU!BA68</f>
        <v>11</v>
      </c>
      <c r="BB80" s="1">
        <f>MU!BB68</f>
        <v>12</v>
      </c>
      <c r="BC80" s="1">
        <f>MU!BC68</f>
        <v>13</v>
      </c>
      <c r="BD80" s="1">
        <f>MU!BD68</f>
        <v>14</v>
      </c>
      <c r="BE80" s="1">
        <f>MU!BE68</f>
        <v>8</v>
      </c>
      <c r="BF80" s="1">
        <f>MU!BF68</f>
        <v>6</v>
      </c>
      <c r="BG80" s="1">
        <f>MU!BG68</f>
        <v>11</v>
      </c>
      <c r="BH80" s="6"/>
    </row>
    <row r="81" spans="1:60" ht="13.5" customHeight="1" x14ac:dyDescent="0.2">
      <c r="A81" s="5"/>
      <c r="W81" s="9">
        <f t="shared" ref="W81:AA81" si="60">SUM(W77:W80)</f>
        <v>176</v>
      </c>
      <c r="X81" s="9">
        <f t="shared" si="60"/>
        <v>197</v>
      </c>
      <c r="Y81" s="9">
        <f t="shared" si="60"/>
        <v>211</v>
      </c>
      <c r="Z81" s="9">
        <f t="shared" si="60"/>
        <v>194</v>
      </c>
      <c r="AA81" s="9">
        <f t="shared" si="60"/>
        <v>196</v>
      </c>
      <c r="AB81" s="9">
        <f t="shared" ref="AB81:AD81" si="61">SUM(AB77:AB80)</f>
        <v>217</v>
      </c>
      <c r="AC81" s="9">
        <f t="shared" si="61"/>
        <v>270</v>
      </c>
      <c r="AD81" s="9">
        <f t="shared" si="61"/>
        <v>273</v>
      </c>
      <c r="AE81" s="9">
        <f t="shared" ref="AE81:AG81" si="62">SUM(AE77:AE80)</f>
        <v>277</v>
      </c>
      <c r="AF81" s="9">
        <f t="shared" si="62"/>
        <v>222</v>
      </c>
      <c r="AG81" s="9">
        <f t="shared" si="62"/>
        <v>215</v>
      </c>
      <c r="AH81" s="9">
        <f t="shared" ref="AH81:AW81" si="63">SUM(AH77:AH80)</f>
        <v>211</v>
      </c>
      <c r="AI81" s="9">
        <f t="shared" si="63"/>
        <v>250</v>
      </c>
      <c r="AJ81" s="9">
        <f t="shared" si="63"/>
        <v>281</v>
      </c>
      <c r="AK81" s="9">
        <f t="shared" si="63"/>
        <v>309</v>
      </c>
      <c r="AL81" s="9">
        <f t="shared" si="63"/>
        <v>265</v>
      </c>
      <c r="AM81" s="9">
        <f t="shared" si="63"/>
        <v>252</v>
      </c>
      <c r="AN81" s="9">
        <f t="shared" si="63"/>
        <v>252</v>
      </c>
      <c r="AO81" s="9">
        <f t="shared" si="63"/>
        <v>295</v>
      </c>
      <c r="AP81" s="9">
        <f t="shared" si="63"/>
        <v>278</v>
      </c>
      <c r="AQ81" s="9">
        <f t="shared" si="63"/>
        <v>252</v>
      </c>
      <c r="AR81" s="9">
        <f t="shared" si="63"/>
        <v>301</v>
      </c>
      <c r="AS81" s="9">
        <f t="shared" si="63"/>
        <v>335</v>
      </c>
      <c r="AT81" s="9">
        <f t="shared" si="63"/>
        <v>297</v>
      </c>
      <c r="AU81" s="9">
        <f t="shared" si="63"/>
        <v>313</v>
      </c>
      <c r="AV81" s="9">
        <f t="shared" si="63"/>
        <v>318</v>
      </c>
      <c r="AW81" s="9">
        <f t="shared" si="63"/>
        <v>341</v>
      </c>
      <c r="AX81" s="9">
        <f t="shared" ref="AX81:AY81" si="64">SUM(AX77:AX80)</f>
        <v>355</v>
      </c>
      <c r="AY81" s="9">
        <f t="shared" si="64"/>
        <v>327</v>
      </c>
      <c r="AZ81" s="9">
        <f t="shared" ref="AZ81:BA81" si="65">SUM(AZ77:AZ80)</f>
        <v>329</v>
      </c>
      <c r="BA81" s="9">
        <f t="shared" si="65"/>
        <v>381</v>
      </c>
      <c r="BB81" s="9">
        <f t="shared" ref="BB81:BC81" si="66">SUM(BB77:BB80)</f>
        <v>368</v>
      </c>
      <c r="BC81" s="9">
        <f t="shared" si="66"/>
        <v>352</v>
      </c>
      <c r="BD81" s="9">
        <f t="shared" ref="BD81:BE81" si="67">SUM(BD77:BD80)</f>
        <v>239</v>
      </c>
      <c r="BE81" s="9">
        <f t="shared" si="67"/>
        <v>146</v>
      </c>
      <c r="BF81" s="9">
        <f t="shared" ref="BF81" si="68">SUM(BF77:BF80)</f>
        <v>102</v>
      </c>
      <c r="BG81" s="9">
        <f>SUM(BG76:BG80)</f>
        <v>142</v>
      </c>
      <c r="BH81" s="6"/>
    </row>
    <row r="82" spans="1:60" ht="13.5" customHeight="1" x14ac:dyDescent="0.2">
      <c r="A82" s="5"/>
      <c r="B82" s="8" t="s">
        <v>87</v>
      </c>
      <c r="BH82" s="6"/>
    </row>
    <row r="83" spans="1:60" ht="13.5" customHeight="1" x14ac:dyDescent="0.2">
      <c r="A83" s="5"/>
      <c r="C83" s="1" t="s">
        <v>0</v>
      </c>
      <c r="AT83" s="1">
        <f>UMKC!AT45</f>
        <v>1</v>
      </c>
      <c r="AU83" s="1">
        <f>UMKC!AU45</f>
        <v>0</v>
      </c>
      <c r="AV83" s="1">
        <f>UMKC!AV45</f>
        <v>0</v>
      </c>
      <c r="AW83" s="1">
        <f>UMKC!AW45</f>
        <v>0</v>
      </c>
      <c r="AX83" s="1">
        <f>UMKC!AX45</f>
        <v>0</v>
      </c>
      <c r="AY83" s="1">
        <f>UMKC!AY45</f>
        <v>0</v>
      </c>
      <c r="AZ83" s="1">
        <f>UMKC!AZ45</f>
        <v>0</v>
      </c>
      <c r="BA83" s="1">
        <f>UMKC!BA45</f>
        <v>0</v>
      </c>
      <c r="BE83" s="1">
        <f>UMKC!BE45</f>
        <v>1</v>
      </c>
      <c r="BF83" s="1">
        <f>UMKC!BF45</f>
        <v>0</v>
      </c>
      <c r="BG83" s="1">
        <f>UMKC!BG45</f>
        <v>0</v>
      </c>
      <c r="BH83" s="6"/>
    </row>
    <row r="84" spans="1:60" ht="13.5" customHeight="1" x14ac:dyDescent="0.2">
      <c r="A84" s="5"/>
      <c r="C84" s="1" t="s">
        <v>9</v>
      </c>
      <c r="AL84" s="1">
        <f>MU!AL71</f>
        <v>0</v>
      </c>
      <c r="AM84" s="1">
        <f>MU!AM71</f>
        <v>33</v>
      </c>
      <c r="AN84" s="1">
        <f>MU!AN71</f>
        <v>0</v>
      </c>
      <c r="AO84" s="1">
        <f>MU!AO71</f>
        <v>1</v>
      </c>
      <c r="AP84" s="1">
        <f>MU!AP71</f>
        <v>18</v>
      </c>
      <c r="AQ84" s="1">
        <f>MU!AQ71</f>
        <v>0</v>
      </c>
      <c r="AR84" s="1">
        <f>MU!AR71</f>
        <v>21</v>
      </c>
      <c r="AS84" s="1">
        <f>MU!AS71</f>
        <v>16</v>
      </c>
      <c r="AT84" s="1">
        <f>MU!AT71</f>
        <v>37</v>
      </c>
      <c r="AU84" s="1">
        <f>MU!AU71</f>
        <v>39</v>
      </c>
      <c r="AV84" s="1">
        <f>MU!AV71</f>
        <v>26</v>
      </c>
      <c r="AW84" s="1">
        <f>MU!AW71</f>
        <v>41</v>
      </c>
      <c r="AX84" s="1">
        <f>MU!AX71</f>
        <v>25</v>
      </c>
      <c r="AY84" s="1">
        <f>MU!AY71</f>
        <v>21</v>
      </c>
      <c r="AZ84" s="1">
        <f>MU!AZ71</f>
        <v>20</v>
      </c>
      <c r="BA84" s="1">
        <f>MU!BA71</f>
        <v>16</v>
      </c>
      <c r="BB84" s="1">
        <f>MU!BB71</f>
        <v>24</v>
      </c>
      <c r="BC84" s="1">
        <f>MU!BC71</f>
        <v>14</v>
      </c>
      <c r="BD84" s="1">
        <f>MU!BD71</f>
        <v>9</v>
      </c>
      <c r="BE84" s="1">
        <f>MU!BE71</f>
        <v>9</v>
      </c>
      <c r="BF84" s="1">
        <f>MU!BF71</f>
        <v>18</v>
      </c>
      <c r="BG84" s="1">
        <f>MU!BG71</f>
        <v>25</v>
      </c>
      <c r="BH84" s="6"/>
    </row>
    <row r="85" spans="1:60" ht="13.5" customHeight="1" x14ac:dyDescent="0.2">
      <c r="A85" s="5"/>
      <c r="C85" s="1" t="s">
        <v>5</v>
      </c>
      <c r="W85" s="1">
        <f>UMKC!W46</f>
        <v>4</v>
      </c>
      <c r="X85" s="1">
        <f>UMKC!X46</f>
        <v>8</v>
      </c>
      <c r="Y85" s="1">
        <f>UMKC!Y46</f>
        <v>2</v>
      </c>
      <c r="Z85" s="1">
        <f>UMKC!Z46</f>
        <v>10</v>
      </c>
      <c r="AA85" s="1">
        <f>UMKC!AA46</f>
        <v>5</v>
      </c>
      <c r="AB85" s="1">
        <f>UMKC!AB46</f>
        <v>7</v>
      </c>
      <c r="AC85" s="1">
        <f>UMKC!AC46</f>
        <v>9</v>
      </c>
      <c r="AD85" s="1">
        <f>UMKC!AD46</f>
        <v>11</v>
      </c>
      <c r="AE85" s="1">
        <f>UMKC!AE46</f>
        <v>14</v>
      </c>
      <c r="AF85" s="1">
        <f>UMKC!AF46</f>
        <v>24</v>
      </c>
      <c r="AG85" s="1">
        <f>UMKC!AG46</f>
        <v>26</v>
      </c>
      <c r="AH85" s="1">
        <f>UMKC!AH46</f>
        <v>25</v>
      </c>
      <c r="AI85" s="1">
        <f>MU!AI72+UMKC!AI46</f>
        <v>20</v>
      </c>
      <c r="AJ85" s="1">
        <f>MU!AJ72+UMKC!AJ46</f>
        <v>25</v>
      </c>
      <c r="AK85" s="1">
        <f>MU!AK72+UMKC!AK46</f>
        <v>13</v>
      </c>
      <c r="AL85" s="1">
        <f>MU!AL72+UMKC!AL46</f>
        <v>31</v>
      </c>
      <c r="AM85" s="1">
        <f>MU!AM72+UMKC!AM46</f>
        <v>36</v>
      </c>
      <c r="AN85" s="1">
        <f>MU!AN72+UMKC!AN46</f>
        <v>34</v>
      </c>
      <c r="AO85" s="1">
        <f>MU!AO72+UMKC!AO46</f>
        <v>25</v>
      </c>
      <c r="AP85" s="1">
        <f>MU!AP72+UMKC!AP46</f>
        <v>28</v>
      </c>
      <c r="AQ85" s="1">
        <f>MU!AQ72+UMKC!AQ46</f>
        <v>32</v>
      </c>
      <c r="AR85" s="1">
        <f>MU!AR72+UMKC!AR46</f>
        <v>37</v>
      </c>
      <c r="AS85" s="1">
        <f>MU!AS72+UMKC!AS46</f>
        <v>45</v>
      </c>
      <c r="AT85" s="1">
        <f>MU!AT72+UMKC!AT46</f>
        <v>39</v>
      </c>
      <c r="AU85" s="1">
        <f>MU!AU72+UMKC!AU46</f>
        <v>49</v>
      </c>
      <c r="AV85" s="1">
        <f>MU!AV72+UMKC!AV46</f>
        <v>26</v>
      </c>
      <c r="AW85" s="1">
        <f>MU!AW72+UMKC!AW46</f>
        <v>47</v>
      </c>
      <c r="AX85" s="1">
        <f>MU!AX72+UMKC!AX46</f>
        <v>37</v>
      </c>
      <c r="AY85" s="1">
        <f>MU!AY72+UMKC!AY46</f>
        <v>41</v>
      </c>
      <c r="AZ85" s="1">
        <f>MU!AZ72+UMKC!AZ46</f>
        <v>32</v>
      </c>
      <c r="BA85" s="1">
        <f>MU!BA72+UMKC!BA46</f>
        <v>27</v>
      </c>
      <c r="BB85" s="1">
        <f>MU!BB72+UMKC!BB46</f>
        <v>25</v>
      </c>
      <c r="BC85" s="1">
        <f>MU!BC72+UMKC!BC46</f>
        <v>25</v>
      </c>
      <c r="BD85" s="1">
        <f>MU!BD72+UMKC!BD46</f>
        <v>21</v>
      </c>
      <c r="BE85" s="1">
        <f>MU!BE72+UMKC!BE46</f>
        <v>29</v>
      </c>
      <c r="BF85" s="1">
        <f>MU!BF72+UMKC!BF46</f>
        <v>25</v>
      </c>
      <c r="BG85" s="1">
        <f>MU!BG72+UMKC!BG46</f>
        <v>15</v>
      </c>
      <c r="BH85" s="6"/>
    </row>
    <row r="86" spans="1:60" ht="13.5" customHeight="1" x14ac:dyDescent="0.2">
      <c r="A86" s="5"/>
      <c r="C86" s="1" t="s">
        <v>32</v>
      </c>
      <c r="W86" s="1">
        <f>MU!W74+UMKC!W47</f>
        <v>264</v>
      </c>
      <c r="X86" s="1">
        <f>MU!X74+UMKC!X47</f>
        <v>269</v>
      </c>
      <c r="Y86" s="1">
        <f>MU!Y74+UMKC!Y47</f>
        <v>268</v>
      </c>
      <c r="Z86" s="1">
        <f>MU!Z74+UMKC!Z47</f>
        <v>287</v>
      </c>
      <c r="AA86" s="1">
        <f>MU!AA74+UMKC!AA47</f>
        <v>322</v>
      </c>
      <c r="AB86" s="1">
        <f>MU!AB74+UMKC!AB47</f>
        <v>299</v>
      </c>
      <c r="AC86" s="1">
        <f>MU!AC74+UMKC!AC47</f>
        <v>291</v>
      </c>
      <c r="AD86" s="1">
        <f>MU!AD74+UMKC!AD47</f>
        <v>258</v>
      </c>
      <c r="AE86" s="1">
        <f>MU!AE74+UMKC!AE47</f>
        <v>274</v>
      </c>
      <c r="AF86" s="1">
        <f>MU!AF74+UMKC!AF47</f>
        <v>295</v>
      </c>
      <c r="AG86" s="1">
        <f>MU!AG74+UMKC!AG47</f>
        <v>267</v>
      </c>
      <c r="AH86" s="1">
        <f>MU!AH74+UMKC!AH47</f>
        <v>262</v>
      </c>
      <c r="AI86" s="1">
        <f>MU!AI74+UMKC!AI47</f>
        <v>351</v>
      </c>
      <c r="AJ86" s="1">
        <f>MU!AJ74+UMKC!AJ47</f>
        <v>297</v>
      </c>
      <c r="AK86" s="1">
        <f>MU!AK74+UMKC!AK47</f>
        <v>303</v>
      </c>
      <c r="AL86" s="1">
        <f>MU!AL74+UMKC!AL47</f>
        <v>255</v>
      </c>
      <c r="AM86" s="1">
        <f>MU!AM74+UMKC!AM47</f>
        <v>304</v>
      </c>
      <c r="AN86" s="1">
        <f>MU!AN74+UMKC!AN47</f>
        <v>334</v>
      </c>
      <c r="AO86" s="1">
        <f>MU!AO74+UMKC!AO47</f>
        <v>291</v>
      </c>
      <c r="AP86" s="1">
        <f>MU!AP74+UMKC!AP47</f>
        <v>295</v>
      </c>
      <c r="AQ86" s="1">
        <f>MU!AQ74+UMKC!AQ47</f>
        <v>319</v>
      </c>
      <c r="AR86" s="1">
        <f>MU!AR74+UMKC!AR47</f>
        <v>298</v>
      </c>
      <c r="AS86" s="1">
        <f>MU!AS74+UMKC!AS47</f>
        <v>305</v>
      </c>
      <c r="AT86" s="1">
        <f>MU!AT74+UMKC!AT47</f>
        <v>297</v>
      </c>
      <c r="AU86" s="1">
        <f>MU!AU74+UMKC!AU47</f>
        <v>300</v>
      </c>
      <c r="AV86" s="1">
        <f>MU!AV74+UMKC!AV47</f>
        <v>292</v>
      </c>
      <c r="AW86" s="1">
        <f>MU!AW74+UMKC!AW47</f>
        <v>292</v>
      </c>
      <c r="AX86" s="1">
        <f>MU!AX74+UMKC!AX47</f>
        <v>273</v>
      </c>
      <c r="AY86" s="1">
        <f>MU!AY74+UMKC!AY47</f>
        <v>273</v>
      </c>
      <c r="AZ86" s="1">
        <f>MU!AZ74+UMKC!AZ47</f>
        <v>273</v>
      </c>
      <c r="BA86" s="1">
        <f>MU!BA74+UMKC!BA47</f>
        <v>242</v>
      </c>
      <c r="BB86" s="1">
        <f>MU!BB74+UMKC!BB47</f>
        <v>225</v>
      </c>
      <c r="BC86" s="1">
        <f>MU!BC74+UMKC!BC47</f>
        <v>230</v>
      </c>
      <c r="BD86" s="1">
        <f>MU!BD74+UMKC!BD47</f>
        <v>211</v>
      </c>
      <c r="BE86" s="1">
        <f>MU!BE74+UMKC!BE47</f>
        <v>204</v>
      </c>
      <c r="BF86" s="1">
        <f>MU!BF74+UMKC!BF47</f>
        <v>217</v>
      </c>
      <c r="BG86" s="1">
        <f>MU!BG74+UMKC!BG47</f>
        <v>249</v>
      </c>
      <c r="BH86" s="6"/>
    </row>
    <row r="87" spans="1:60" ht="13.5" customHeight="1" x14ac:dyDescent="0.2">
      <c r="A87" s="5"/>
      <c r="W87" s="9">
        <f t="shared" ref="W87:AA87" si="69">SUM(W85:W86)</f>
        <v>268</v>
      </c>
      <c r="X87" s="9">
        <f t="shared" si="69"/>
        <v>277</v>
      </c>
      <c r="Y87" s="9">
        <f t="shared" si="69"/>
        <v>270</v>
      </c>
      <c r="Z87" s="9">
        <f t="shared" si="69"/>
        <v>297</v>
      </c>
      <c r="AA87" s="9">
        <f t="shared" si="69"/>
        <v>327</v>
      </c>
      <c r="AB87" s="9">
        <f t="shared" ref="AB87:AG87" si="70">SUM(AB85:AB86)</f>
        <v>306</v>
      </c>
      <c r="AC87" s="9">
        <f t="shared" si="70"/>
        <v>300</v>
      </c>
      <c r="AD87" s="9">
        <f t="shared" si="70"/>
        <v>269</v>
      </c>
      <c r="AE87" s="9">
        <f t="shared" si="70"/>
        <v>288</v>
      </c>
      <c r="AF87" s="9">
        <f t="shared" si="70"/>
        <v>319</v>
      </c>
      <c r="AG87" s="9">
        <f t="shared" si="70"/>
        <v>293</v>
      </c>
      <c r="AH87" s="9">
        <f>SUM(AH85:AH86)</f>
        <v>287</v>
      </c>
      <c r="AI87" s="9">
        <f t="shared" ref="AI87:AJ87" si="71">SUM(AI85:AI86)</f>
        <v>371</v>
      </c>
      <c r="AJ87" s="9">
        <f t="shared" si="71"/>
        <v>322</v>
      </c>
      <c r="AK87" s="9">
        <f>SUM(AK85:AK86)</f>
        <v>316</v>
      </c>
      <c r="AL87" s="9">
        <f t="shared" ref="AL87:AR87" si="72">SUM(AL84:AL86)</f>
        <v>286</v>
      </c>
      <c r="AM87" s="9">
        <f t="shared" si="72"/>
        <v>373</v>
      </c>
      <c r="AN87" s="9">
        <f t="shared" si="72"/>
        <v>368</v>
      </c>
      <c r="AO87" s="9">
        <f t="shared" si="72"/>
        <v>317</v>
      </c>
      <c r="AP87" s="9">
        <f t="shared" si="72"/>
        <v>341</v>
      </c>
      <c r="AQ87" s="9">
        <f t="shared" si="72"/>
        <v>351</v>
      </c>
      <c r="AR87" s="9">
        <f t="shared" si="72"/>
        <v>356</v>
      </c>
      <c r="AS87" s="9">
        <f>SUM(AS84:AS86)</f>
        <v>366</v>
      </c>
      <c r="AT87" s="9">
        <f t="shared" ref="AT87:AV87" si="73">SUM(AT83:AT86)</f>
        <v>374</v>
      </c>
      <c r="AU87" s="9">
        <f t="shared" si="73"/>
        <v>388</v>
      </c>
      <c r="AV87" s="9">
        <f t="shared" si="73"/>
        <v>344</v>
      </c>
      <c r="AW87" s="9">
        <f t="shared" ref="AW87:BA87" si="74">SUM(AW83:AW86)</f>
        <v>380</v>
      </c>
      <c r="AX87" s="9">
        <f t="shared" si="74"/>
        <v>335</v>
      </c>
      <c r="AY87" s="9">
        <f t="shared" si="74"/>
        <v>335</v>
      </c>
      <c r="AZ87" s="9">
        <f t="shared" si="74"/>
        <v>325</v>
      </c>
      <c r="BA87" s="9">
        <f t="shared" si="74"/>
        <v>285</v>
      </c>
      <c r="BB87" s="9">
        <f>SUM(BB84:BB86)</f>
        <v>274</v>
      </c>
      <c r="BC87" s="9">
        <f>SUM(BC84:BC86)</f>
        <v>269</v>
      </c>
      <c r="BD87" s="9">
        <f>SUM(BD84:BD86)</f>
        <v>241</v>
      </c>
      <c r="BE87" s="9">
        <f>SUM(BE83:BE86)</f>
        <v>243</v>
      </c>
      <c r="BF87" s="9">
        <f>SUM(BF83:BF86)</f>
        <v>260</v>
      </c>
      <c r="BG87" s="9">
        <f>SUM(BG83:BG86)</f>
        <v>289</v>
      </c>
      <c r="BH87" s="6"/>
    </row>
    <row r="88" spans="1:60" ht="13.5" customHeight="1" x14ac:dyDescent="0.2">
      <c r="A88" s="5"/>
      <c r="B88" s="8" t="s">
        <v>88</v>
      </c>
      <c r="BH88" s="6"/>
    </row>
    <row r="89" spans="1:60" ht="13.5" customHeight="1" x14ac:dyDescent="0.2">
      <c r="A89" s="5"/>
      <c r="B89" s="8"/>
      <c r="C89" s="1" t="s">
        <v>10</v>
      </c>
      <c r="BB89" s="1">
        <f>'S&amp;T'!BB36+UMSL!BB41</f>
        <v>2</v>
      </c>
      <c r="BC89" s="1">
        <f>'S&amp;T'!BC36+UMSL!BC41</f>
        <v>1</v>
      </c>
      <c r="BD89" s="1">
        <f>'S&amp;T'!BD36+UMSL!BD41</f>
        <v>0</v>
      </c>
      <c r="BE89" s="1">
        <f>MU!BE77+'S&amp;T'!BE36+UMSL!BE41</f>
        <v>25</v>
      </c>
      <c r="BF89" s="1">
        <f>MU!BF77+'S&amp;T'!BF36+UMSL!BF41</f>
        <v>34</v>
      </c>
      <c r="BG89" s="1">
        <f>MU!BG77+'S&amp;T'!BG36+UMSL!BG41</f>
        <v>48</v>
      </c>
      <c r="BH89" s="6"/>
    </row>
    <row r="90" spans="1:60" ht="13.5" customHeight="1" x14ac:dyDescent="0.2">
      <c r="A90" s="5"/>
      <c r="C90" s="1" t="s">
        <v>0</v>
      </c>
      <c r="W90" s="1">
        <f>MU!W78+UMKC!W50+'S&amp;T'!W37+UMSL!W42</f>
        <v>191</v>
      </c>
      <c r="X90" s="1">
        <f>MU!X78+UMKC!X50+'S&amp;T'!X37+UMSL!X42</f>
        <v>281</v>
      </c>
      <c r="Y90" s="1">
        <f>MU!Y78+UMKC!Y50+'S&amp;T'!Y37+UMSL!Y42</f>
        <v>274</v>
      </c>
      <c r="Z90" s="1">
        <f>MU!Z78+UMKC!Z50+'S&amp;T'!Z37+UMSL!Z42</f>
        <v>293</v>
      </c>
      <c r="AA90" s="1">
        <f>MU!AA78+UMKC!AA50+'S&amp;T'!AA37+UMSL!AA42</f>
        <v>330</v>
      </c>
      <c r="AB90" s="1">
        <f>MU!AB78+UMKC!AB50+'S&amp;T'!AB37+UMSL!AB42</f>
        <v>214</v>
      </c>
      <c r="AC90" s="1">
        <f>MU!AC78+UMKC!AC50+'S&amp;T'!AC37+UMSL!AC42</f>
        <v>245</v>
      </c>
      <c r="AD90" s="1">
        <f>MU!AD78+UMKC!AD50+'S&amp;T'!AD37+UMSL!AD42</f>
        <v>226</v>
      </c>
      <c r="AE90" s="1">
        <f>MU!AE78+UMKC!AE50+'S&amp;T'!AE37+UMSL!AE42</f>
        <v>202</v>
      </c>
      <c r="AF90" s="1">
        <f>MU!AF78+UMKC!AF50+'S&amp;T'!AF37+UMSL!AF42</f>
        <v>173</v>
      </c>
      <c r="AG90" s="1">
        <f>MU!AG78+UMKC!AG50+'S&amp;T'!AG37+UMSL!AG42</f>
        <v>175</v>
      </c>
      <c r="AH90" s="1">
        <f>MU!AH78+UMKC!AH50+'S&amp;T'!AH37+UMSL!AH42</f>
        <v>201</v>
      </c>
      <c r="AI90" s="1">
        <f>MU!AI78+UMKC!AI50+'S&amp;T'!AI37+UMSL!AI42</f>
        <v>209</v>
      </c>
      <c r="AJ90" s="1">
        <f>MU!AJ78+UMKC!AJ50+'S&amp;T'!AJ37+UMSL!AJ42</f>
        <v>213</v>
      </c>
      <c r="AK90" s="1">
        <f>MU!AK78+UMKC!AK50+'S&amp;T'!AK37+UMSL!AK42</f>
        <v>209</v>
      </c>
      <c r="AL90" s="1">
        <f>MU!AL78+UMKC!AL50+'S&amp;T'!AL37+UMSL!AL42</f>
        <v>221</v>
      </c>
      <c r="AM90" s="1">
        <f>MU!AM78+UMKC!AM50+'S&amp;T'!AM37+UMSL!AM42</f>
        <v>221</v>
      </c>
      <c r="AN90" s="1">
        <f>MU!AN78+UMKC!AN50+'S&amp;T'!AN37+UMSL!AN42</f>
        <v>232</v>
      </c>
      <c r="AO90" s="1">
        <f>MU!AO78+UMKC!AO50+'S&amp;T'!AO37+UMSL!AO42</f>
        <v>229</v>
      </c>
      <c r="AP90" s="1">
        <f>MU!AP78+UMKC!AP50+'S&amp;T'!AP37+UMSL!AP42</f>
        <v>207</v>
      </c>
      <c r="AQ90" s="1">
        <f>MU!AQ78+UMKC!AQ50+'S&amp;T'!AQ37+UMSL!AQ42</f>
        <v>233</v>
      </c>
      <c r="AR90" s="1">
        <f>MU!AR78+UMKC!AR50+'S&amp;T'!AR37+UMSL!AR42</f>
        <v>228</v>
      </c>
      <c r="AS90" s="1">
        <f>MU!AS78+UMKC!AS50+'S&amp;T'!AS37+UMSL!AS42</f>
        <v>247</v>
      </c>
      <c r="AT90" s="1">
        <f>MU!AT78+UMKC!AT50+'S&amp;T'!AT37+UMSL!AT42</f>
        <v>232</v>
      </c>
      <c r="AU90" s="1">
        <f>MU!AU78+UMKC!AU50+'S&amp;T'!AU37+UMSL!AU42</f>
        <v>229</v>
      </c>
      <c r="AV90" s="1">
        <f>MU!AV78+UMKC!AV50+'S&amp;T'!AV37+UMSL!AV42</f>
        <v>247</v>
      </c>
      <c r="AW90" s="1">
        <f>MU!AW78+UMKC!AW50+'S&amp;T'!AW37+UMSL!AW42</f>
        <v>235</v>
      </c>
      <c r="AX90" s="1">
        <f>MU!AX78+UMKC!AX50+'S&amp;T'!AX37+UMSL!AX42</f>
        <v>242</v>
      </c>
      <c r="AY90" s="1">
        <f>MU!AY78+UMKC!AY50+'S&amp;T'!AY37+UMSL!AY42</f>
        <v>219</v>
      </c>
      <c r="AZ90" s="1">
        <f>MU!AZ78+UMKC!AZ50+'S&amp;T'!AZ37+UMSL!AZ42</f>
        <v>177</v>
      </c>
      <c r="BA90" s="1">
        <f>MU!BA78+UMKC!BA50+'S&amp;T'!BA37+UMSL!BA42</f>
        <v>166</v>
      </c>
      <c r="BB90" s="1">
        <f>MU!BB78+UMKC!BB50+'S&amp;T'!BB37+UMSL!BB42</f>
        <v>182</v>
      </c>
      <c r="BC90" s="1">
        <f>MU!BC78+UMKC!BC50+'S&amp;T'!BC37+UMSL!BC42</f>
        <v>193</v>
      </c>
      <c r="BD90" s="1">
        <f>MU!BD78+UMKC!BD50+'S&amp;T'!BD37+UMSL!BD42</f>
        <v>163</v>
      </c>
      <c r="BE90" s="1">
        <f>MU!BE78+UMKC!BE50+'S&amp;T'!BE37+UMSL!BE42</f>
        <v>138</v>
      </c>
      <c r="BF90" s="1">
        <f>MU!BF78+UMKC!BF50+'S&amp;T'!BF37+UMSL!BF42</f>
        <v>133</v>
      </c>
      <c r="BG90" s="1">
        <f>MU!BG78+UMKC!BG50+'S&amp;T'!BG37+UMSL!BG42</f>
        <v>146</v>
      </c>
      <c r="BH90" s="6"/>
    </row>
    <row r="91" spans="1:60" ht="13.5" customHeight="1" x14ac:dyDescent="0.2">
      <c r="A91" s="5"/>
      <c r="C91" s="1" t="s">
        <v>9</v>
      </c>
      <c r="AM91" s="1">
        <f>UMSL!AM43</f>
        <v>0</v>
      </c>
      <c r="AN91" s="1">
        <f>UMSL!AN43</f>
        <v>1</v>
      </c>
      <c r="AO91" s="1">
        <f>UMSL!AO43</f>
        <v>1</v>
      </c>
      <c r="AP91" s="1">
        <f>UMSL!AP43</f>
        <v>2</v>
      </c>
      <c r="AQ91" s="1">
        <f>UMSL!AQ43</f>
        <v>5</v>
      </c>
      <c r="AR91" s="1">
        <f>UMSL!AR43</f>
        <v>1</v>
      </c>
      <c r="AS91" s="1">
        <f>UMSL!AS43</f>
        <v>4</v>
      </c>
      <c r="AT91" s="1">
        <f>UMSL!AT43</f>
        <v>5</v>
      </c>
      <c r="AU91" s="1">
        <f>UMSL!AU43</f>
        <v>3</v>
      </c>
      <c r="AV91" s="1">
        <f>UMSL!AV43</f>
        <v>9</v>
      </c>
      <c r="AW91" s="1">
        <f>UMKC!AW51+'S&amp;T'!AW38+UMSL!AW43</f>
        <v>4</v>
      </c>
      <c r="AX91" s="1">
        <f>UMKC!AX51+'S&amp;T'!AX38+UMSL!AX43</f>
        <v>5</v>
      </c>
      <c r="AY91" s="1">
        <f>UMKC!AY51+'S&amp;T'!AY38+UMSL!AY43</f>
        <v>5</v>
      </c>
      <c r="AZ91" s="1">
        <f>UMKC!AZ51+'S&amp;T'!AZ38+UMSL!AZ43</f>
        <v>8</v>
      </c>
      <c r="BA91" s="1">
        <f>UMKC!BA51+'S&amp;T'!BA38+UMSL!BA43</f>
        <v>4</v>
      </c>
      <c r="BB91" s="1">
        <f>'S&amp;T'!BB38+UMSL!BB43</f>
        <v>3</v>
      </c>
      <c r="BC91" s="1">
        <f>'S&amp;T'!BC38+UMSL!BC43</f>
        <v>6</v>
      </c>
      <c r="BD91" s="1">
        <f>'S&amp;T'!BD38+UMSL!BD43</f>
        <v>6</v>
      </c>
      <c r="BE91" s="1">
        <f>MU!BE79+'S&amp;T'!BE38+UMSL!BE43</f>
        <v>6</v>
      </c>
      <c r="BF91" s="1">
        <f>MU!BF79+'S&amp;T'!BF38+UMSL!BF43</f>
        <v>15</v>
      </c>
      <c r="BG91" s="1">
        <f>MU!BG79+'S&amp;T'!BG38+UMSL!BG43</f>
        <v>18</v>
      </c>
      <c r="BH91" s="6"/>
    </row>
    <row r="92" spans="1:60" ht="13.5" customHeight="1" x14ac:dyDescent="0.2">
      <c r="A92" s="5"/>
      <c r="C92" s="1" t="s">
        <v>5</v>
      </c>
      <c r="W92" s="1">
        <f>MU!W80+UMKC!W52+UMSL!W44</f>
        <v>29</v>
      </c>
      <c r="X92" s="1">
        <f>MU!X80+UMKC!X52+UMSL!X44</f>
        <v>36</v>
      </c>
      <c r="Y92" s="1">
        <f>MU!Y80+UMKC!Y52+UMSL!Y44</f>
        <v>42</v>
      </c>
      <c r="Z92" s="1">
        <f>MU!Z80+UMKC!Z52+UMSL!Z44</f>
        <v>46</v>
      </c>
      <c r="AA92" s="1">
        <f>MU!AA80+UMKC!AA52+UMSL!AA44</f>
        <v>41</v>
      </c>
      <c r="AB92" s="1">
        <f>MU!AB80+UMKC!AB52+UMSL!AB44</f>
        <v>47</v>
      </c>
      <c r="AC92" s="1">
        <f>MU!AC80+UMKC!AC52+UMSL!AC44</f>
        <v>61</v>
      </c>
      <c r="AD92" s="1">
        <f>MU!AD80+UMKC!AD52+UMSL!AD44</f>
        <v>51</v>
      </c>
      <c r="AE92" s="1">
        <f>MU!AE80+UMKC!AE52+UMSL!AE44</f>
        <v>44</v>
      </c>
      <c r="AF92" s="1">
        <f>MU!AF80+UMKC!AF52+UMSL!AF44</f>
        <v>38</v>
      </c>
      <c r="AG92" s="1">
        <f>MU!AG80+UMKC!AG52+UMSL!AG44</f>
        <v>32</v>
      </c>
      <c r="AH92" s="1">
        <f>MU!AH80+UMKC!AH52+UMSL!AH44</f>
        <v>35</v>
      </c>
      <c r="AI92" s="1">
        <f>MU!AI80+UMKC!AI52+'S&amp;T'!AO39+UMSL!AI44</f>
        <v>45</v>
      </c>
      <c r="AJ92" s="1">
        <f>MU!AJ80+UMKC!AJ52+UMSL!AJ44</f>
        <v>30</v>
      </c>
      <c r="AK92" s="1">
        <f>MU!AK80+UMKC!AK52+UMSL!AK44</f>
        <v>40</v>
      </c>
      <c r="AL92" s="1">
        <f>MU!AL80+UMKC!AL52+UMSL!AL44</f>
        <v>35</v>
      </c>
      <c r="AM92" s="1">
        <f>MU!AM80+UMKC!AM52+UMSL!AM44</f>
        <v>43</v>
      </c>
      <c r="AN92" s="1">
        <f>MU!AN80+UMKC!AN52+UMSL!AN44</f>
        <v>41</v>
      </c>
      <c r="AO92" s="1">
        <f>MU!AO80+UMKC!AO52+'S&amp;T'!AO39+UMSL!AO44</f>
        <v>39</v>
      </c>
      <c r="AP92" s="1">
        <f>MU!AP80+UMKC!AP52+'S&amp;T'!AP39+UMSL!AP44</f>
        <v>38</v>
      </c>
      <c r="AQ92" s="1">
        <f>MU!AQ80+UMKC!AQ52+'S&amp;T'!AQ39+UMSL!AQ44</f>
        <v>54</v>
      </c>
      <c r="AR92" s="1">
        <f>MU!AR80+UMKC!AR52+'S&amp;T'!AR39+UMSL!AR44</f>
        <v>70</v>
      </c>
      <c r="AS92" s="1">
        <f>MU!AS80+UMKC!AS52+'S&amp;T'!AS39+UMSL!AS44</f>
        <v>47</v>
      </c>
      <c r="AT92" s="1">
        <f>MU!AT80+UMKC!AT52+'S&amp;T'!AT39+UMSL!AT44</f>
        <v>63</v>
      </c>
      <c r="AU92" s="1">
        <f>MU!AU80+UMKC!AU52+'S&amp;T'!AU39+UMSL!AU44</f>
        <v>62</v>
      </c>
      <c r="AV92" s="1">
        <f>MU!AV80+UMKC!AV52+'S&amp;T'!AV39+UMSL!AV44</f>
        <v>61</v>
      </c>
      <c r="AW92" s="1">
        <f>MU!AW80+UMKC!AW52+'S&amp;T'!AW39+UMSL!AW44</f>
        <v>60</v>
      </c>
      <c r="AX92" s="1">
        <f>MU!AX80+UMKC!AX52+'S&amp;T'!AX39+UMSL!AX44</f>
        <v>61</v>
      </c>
      <c r="AY92" s="1">
        <f>MU!AY80+UMKC!AY52+'S&amp;T'!AY39+UMSL!AY44</f>
        <v>56</v>
      </c>
      <c r="AZ92" s="1">
        <f>MU!AZ80+UMKC!AZ52+'S&amp;T'!AZ39+UMSL!AZ44</f>
        <v>48</v>
      </c>
      <c r="BA92" s="1">
        <f>MU!BA80+UMKC!BA52+'S&amp;T'!BA39+UMSL!BA44</f>
        <v>53</v>
      </c>
      <c r="BB92" s="1">
        <f>MU!BB80+UMKC!BB52+'S&amp;T'!BB39+UMSL!BB44</f>
        <v>53</v>
      </c>
      <c r="BC92" s="1">
        <f>MU!BC80+UMKC!BC52+'S&amp;T'!BC39+UMSL!BC44</f>
        <v>31</v>
      </c>
      <c r="BD92" s="1">
        <f>MU!BD80+UMKC!BD52+'S&amp;T'!BD39+UMSL!BD44</f>
        <v>35</v>
      </c>
      <c r="BE92" s="1">
        <f>MU!BE80+UMKC!BE52+'S&amp;T'!BE39+UMSL!BE44</f>
        <v>47</v>
      </c>
      <c r="BF92" s="1">
        <f>MU!BF80+UMKC!BF52+'S&amp;T'!BF39+UMSL!BF44</f>
        <v>45</v>
      </c>
      <c r="BG92" s="1">
        <f>MU!BG80+UMKC!BG52+'S&amp;T'!BG39+UMSL!BG44</f>
        <v>44</v>
      </c>
      <c r="BH92" s="6"/>
    </row>
    <row r="93" spans="1:60" ht="13.5" customHeight="1" x14ac:dyDescent="0.2">
      <c r="A93" s="5"/>
      <c r="C93" s="1" t="s">
        <v>7</v>
      </c>
      <c r="W93" s="1">
        <f>MU!W81</f>
        <v>7</v>
      </c>
      <c r="X93" s="1">
        <f>MU!X81</f>
        <v>7</v>
      </c>
      <c r="Y93" s="1">
        <f>MU!Y81</f>
        <v>12</v>
      </c>
      <c r="Z93" s="1">
        <f>MU!Z81</f>
        <v>9</v>
      </c>
      <c r="AA93" s="1">
        <f>MU!AA81</f>
        <v>11</v>
      </c>
      <c r="AB93" s="1">
        <f>MU!AB81</f>
        <v>8</v>
      </c>
      <c r="AC93" s="1">
        <f>MU!AC81</f>
        <v>12</v>
      </c>
      <c r="AD93" s="1">
        <f>MU!AD81</f>
        <v>6</v>
      </c>
      <c r="AE93" s="1">
        <f>MU!AE81</f>
        <v>12</v>
      </c>
      <c r="AF93" s="1">
        <f>MU!AF81</f>
        <v>11</v>
      </c>
      <c r="AG93" s="1">
        <f>MU!AG81</f>
        <v>11</v>
      </c>
      <c r="AH93" s="1">
        <f>MU!AH81</f>
        <v>7</v>
      </c>
      <c r="AI93" s="1">
        <f>MU!AI81</f>
        <v>10</v>
      </c>
      <c r="AJ93" s="1">
        <f>MU!AJ81</f>
        <v>10</v>
      </c>
      <c r="AK93" s="1">
        <f>MU!AK81</f>
        <v>7</v>
      </c>
      <c r="AL93" s="1">
        <f>MU!AL81</f>
        <v>11</v>
      </c>
      <c r="AM93" s="1">
        <f>MU!AM81</f>
        <v>5</v>
      </c>
      <c r="AN93" s="1">
        <f>MU!AN81</f>
        <v>14</v>
      </c>
      <c r="AO93" s="1">
        <f>MU!AO81</f>
        <v>12</v>
      </c>
      <c r="AP93" s="1">
        <f>MU!AP81</f>
        <v>11</v>
      </c>
      <c r="AQ93" s="1">
        <f>MU!AQ81</f>
        <v>5</v>
      </c>
      <c r="AR93" s="1">
        <f>MU!AR81</f>
        <v>13</v>
      </c>
      <c r="AS93" s="1">
        <f>MU!AS81</f>
        <v>12</v>
      </c>
      <c r="AT93" s="1">
        <f>MU!AT81</f>
        <v>9</v>
      </c>
      <c r="AU93" s="1">
        <f>MU!AU81</f>
        <v>14</v>
      </c>
      <c r="AV93" s="1">
        <f>MU!AV81</f>
        <v>13</v>
      </c>
      <c r="AW93" s="1">
        <f>MU!AW81</f>
        <v>10</v>
      </c>
      <c r="AX93" s="1">
        <f>MU!AX81</f>
        <v>16</v>
      </c>
      <c r="AY93" s="1">
        <f>MU!AY81</f>
        <v>10</v>
      </c>
      <c r="AZ93" s="1">
        <f>MU!AZ81</f>
        <v>11</v>
      </c>
      <c r="BA93" s="1">
        <f>MU!BA81</f>
        <v>9</v>
      </c>
      <c r="BB93" s="1">
        <f>MU!BB81</f>
        <v>15</v>
      </c>
      <c r="BC93" s="1">
        <f>MU!BC81</f>
        <v>6</v>
      </c>
      <c r="BD93" s="1">
        <f>MU!BD81</f>
        <v>13</v>
      </c>
      <c r="BE93" s="1">
        <f>MU!BE81</f>
        <v>7</v>
      </c>
      <c r="BF93" s="1">
        <f>MU!BF81</f>
        <v>9</v>
      </c>
      <c r="BG93" s="1">
        <f>MU!BG81</f>
        <v>6</v>
      </c>
      <c r="BH93" s="6"/>
    </row>
    <row r="94" spans="1:60" ht="13.5" customHeight="1" x14ac:dyDescent="0.2">
      <c r="A94" s="5"/>
      <c r="W94" s="9">
        <f t="shared" ref="W94:AA94" si="75">SUM(W90:W93)</f>
        <v>227</v>
      </c>
      <c r="X94" s="9">
        <f t="shared" si="75"/>
        <v>324</v>
      </c>
      <c r="Y94" s="9">
        <f t="shared" si="75"/>
        <v>328</v>
      </c>
      <c r="Z94" s="9">
        <f t="shared" si="75"/>
        <v>348</v>
      </c>
      <c r="AA94" s="9">
        <f t="shared" si="75"/>
        <v>382</v>
      </c>
      <c r="AB94" s="9">
        <f t="shared" ref="AB94:AG94" si="76">SUM(AB90:AB93)</f>
        <v>269</v>
      </c>
      <c r="AC94" s="9">
        <f t="shared" si="76"/>
        <v>318</v>
      </c>
      <c r="AD94" s="9">
        <f t="shared" si="76"/>
        <v>283</v>
      </c>
      <c r="AE94" s="9">
        <f t="shared" si="76"/>
        <v>258</v>
      </c>
      <c r="AF94" s="9">
        <f t="shared" si="76"/>
        <v>222</v>
      </c>
      <c r="AG94" s="9">
        <f t="shared" si="76"/>
        <v>218</v>
      </c>
      <c r="AH94" s="9">
        <f t="shared" ref="AH94:AV94" si="77">SUM(AH90:AH93)</f>
        <v>243</v>
      </c>
      <c r="AI94" s="9">
        <f t="shared" si="77"/>
        <v>264</v>
      </c>
      <c r="AJ94" s="9">
        <f t="shared" si="77"/>
        <v>253</v>
      </c>
      <c r="AK94" s="9">
        <f t="shared" si="77"/>
        <v>256</v>
      </c>
      <c r="AL94" s="9">
        <f t="shared" si="77"/>
        <v>267</v>
      </c>
      <c r="AM94" s="9">
        <f t="shared" si="77"/>
        <v>269</v>
      </c>
      <c r="AN94" s="9">
        <f t="shared" si="77"/>
        <v>288</v>
      </c>
      <c r="AO94" s="9">
        <f t="shared" si="77"/>
        <v>281</v>
      </c>
      <c r="AP94" s="9">
        <f t="shared" si="77"/>
        <v>258</v>
      </c>
      <c r="AQ94" s="9">
        <f t="shared" si="77"/>
        <v>297</v>
      </c>
      <c r="AR94" s="9">
        <f t="shared" si="77"/>
        <v>312</v>
      </c>
      <c r="AS94" s="9">
        <f t="shared" si="77"/>
        <v>310</v>
      </c>
      <c r="AT94" s="9">
        <f t="shared" si="77"/>
        <v>309</v>
      </c>
      <c r="AU94" s="9">
        <f t="shared" si="77"/>
        <v>308</v>
      </c>
      <c r="AV94" s="9">
        <f t="shared" si="77"/>
        <v>330</v>
      </c>
      <c r="AW94" s="9">
        <f>SUM(AW90:AW93)</f>
        <v>309</v>
      </c>
      <c r="AX94" s="9">
        <f>SUM(AX90:AX93)</f>
        <v>324</v>
      </c>
      <c r="AY94" s="9">
        <f>SUM(AY90:AY93)</f>
        <v>290</v>
      </c>
      <c r="AZ94" s="9">
        <f>SUM(AZ90:AZ93)</f>
        <v>244</v>
      </c>
      <c r="BA94" s="9">
        <f>SUM(BA90:BA93)</f>
        <v>232</v>
      </c>
      <c r="BB94" s="9">
        <f t="shared" ref="BB94:BG94" si="78">SUM(BB89:BB93)</f>
        <v>255</v>
      </c>
      <c r="BC94" s="9">
        <f t="shared" si="78"/>
        <v>237</v>
      </c>
      <c r="BD94" s="9">
        <f t="shared" si="78"/>
        <v>217</v>
      </c>
      <c r="BE94" s="9">
        <f t="shared" si="78"/>
        <v>223</v>
      </c>
      <c r="BF94" s="9">
        <f t="shared" si="78"/>
        <v>236</v>
      </c>
      <c r="BG94" s="9">
        <f t="shared" si="78"/>
        <v>262</v>
      </c>
      <c r="BH94" s="6"/>
    </row>
    <row r="95" spans="1:60" ht="13.5" customHeight="1" x14ac:dyDescent="0.2">
      <c r="A95" s="5"/>
      <c r="B95" s="8" t="s">
        <v>91</v>
      </c>
      <c r="BH95" s="6"/>
    </row>
    <row r="96" spans="1:60" ht="13.5" customHeight="1" x14ac:dyDescent="0.2">
      <c r="A96" s="5"/>
      <c r="C96" s="1" t="s">
        <v>0</v>
      </c>
      <c r="W96" s="1">
        <f>MU!W84+UMKC!W55+UMSL!W47</f>
        <v>118</v>
      </c>
      <c r="X96" s="1">
        <f>MU!X84+UMKC!X55+UMSL!X47</f>
        <v>97</v>
      </c>
      <c r="Y96" s="1">
        <f>MU!Y84+UMKC!Y55+UMSL!Y47</f>
        <v>162</v>
      </c>
      <c r="Z96" s="1">
        <f>MU!Z84+UMKC!Z55+UMSL!Z47</f>
        <v>119</v>
      </c>
      <c r="AA96" s="1">
        <f>MU!AA84+UMKC!AA55+UMSL!AA47</f>
        <v>206</v>
      </c>
      <c r="AB96" s="1">
        <f>MU!AB84+UMKC!AB55+UMSL!AB47</f>
        <v>232</v>
      </c>
      <c r="AC96" s="1">
        <f>MU!AC84+UMKC!AC55+UMSL!AC47</f>
        <v>223</v>
      </c>
      <c r="AD96" s="1">
        <f>MU!AD84+UMKC!AD55+UMSL!AD47</f>
        <v>201</v>
      </c>
      <c r="AE96" s="1">
        <f>MU!AE84+UMKC!AE55+UMSL!AE47</f>
        <v>230</v>
      </c>
      <c r="AF96" s="1">
        <f>MU!AF84+UMKC!AF55+UMSL!AF47</f>
        <v>245</v>
      </c>
      <c r="AG96" s="1">
        <f>MU!AG84+UMKC!AG55+UMSL!AG47</f>
        <v>280</v>
      </c>
      <c r="AH96" s="1">
        <f>MU!AH84+UMKC!AH55+UMSL!AH47</f>
        <v>258</v>
      </c>
      <c r="AI96" s="1">
        <f>MU!AI84+UMKC!AI55+UMSL!AI47</f>
        <v>276</v>
      </c>
      <c r="AJ96" s="1">
        <f>MU!AJ84+UMKC!AJ55+UMSL!AJ47</f>
        <v>299</v>
      </c>
      <c r="AK96" s="1">
        <f>MU!AK84+UMKC!AK55+UMSL!AK47</f>
        <v>319</v>
      </c>
      <c r="AL96" s="1">
        <f>MU!AL84+UMKC!AL55+UMSL!AL47</f>
        <v>347</v>
      </c>
      <c r="AM96" s="1">
        <f>MU!AM84+UMKC!AM55+UMSL!AM47</f>
        <v>332</v>
      </c>
      <c r="AN96" s="1">
        <f>MU!AN84+UMKC!AN55+UMSL!AN47</f>
        <v>381</v>
      </c>
      <c r="AO96" s="1">
        <f>MU!AO84+UMKC!AO55+UMSL!AO47</f>
        <v>399</v>
      </c>
      <c r="AP96" s="1">
        <f>MU!AP84+UMKC!AP55+UMSL!AP47</f>
        <v>380</v>
      </c>
      <c r="AQ96" s="1">
        <f>MU!AQ84+UMKC!AQ55+UMSL!AQ47</f>
        <v>400</v>
      </c>
      <c r="AR96" s="1">
        <f>MU!AR84+UMKC!AR55+UMSL!AR47</f>
        <v>400</v>
      </c>
      <c r="AS96" s="1">
        <f>MU!AS84+UMKC!AS55+UMSL!AS47</f>
        <v>444</v>
      </c>
      <c r="AT96" s="1">
        <f>MU!AT84+UMKC!AT55+UMSL!AT47</f>
        <v>499</v>
      </c>
      <c r="AU96" s="1">
        <f>MU!AU84+UMKC!AU55+UMSL!AU47</f>
        <v>411</v>
      </c>
      <c r="AV96" s="1">
        <f>MU!AV84+UMKC!AV55+UMSL!AV47</f>
        <v>449</v>
      </c>
      <c r="AW96" s="1">
        <f>MU!AW84+UMKC!AW55+UMSL!AW47</f>
        <v>428</v>
      </c>
      <c r="AX96" s="1">
        <f>MU!AX84+UMKC!AX55+'S&amp;T'!AX42+UMSL!AX47</f>
        <v>380</v>
      </c>
      <c r="AY96" s="1">
        <f>MU!AY84+UMKC!AY55+'S&amp;T'!AY42+UMSL!AY47</f>
        <v>431</v>
      </c>
      <c r="AZ96" s="1">
        <f>MU!AZ84+UMKC!AZ55+'S&amp;T'!AZ42+UMSL!AZ47</f>
        <v>395</v>
      </c>
      <c r="BA96" s="1">
        <f>MU!BA84+UMKC!BA55+'S&amp;T'!BA42+UMSL!BA47</f>
        <v>437</v>
      </c>
      <c r="BB96" s="1">
        <f>MU!BB84+UMKC!BB55+'S&amp;T'!BB42+UMSL!BB47</f>
        <v>366</v>
      </c>
      <c r="BC96" s="1">
        <f>MU!BC84+UMKC!BC55+'S&amp;T'!BC42+UMSL!BC47</f>
        <v>332</v>
      </c>
      <c r="BD96" s="1">
        <f>MU!BD84+UMKC!BD55+'S&amp;T'!BD42+UMSL!BD47</f>
        <v>352</v>
      </c>
      <c r="BE96" s="1">
        <f>MU!BE84+UMKC!BE55+'S&amp;T'!BE42+UMSL!BE47</f>
        <v>354</v>
      </c>
      <c r="BF96" s="1">
        <f>MU!BF84+UMKC!BF55+'S&amp;T'!BF42+UMSL!BF47</f>
        <v>280</v>
      </c>
      <c r="BG96" s="1">
        <f>MU!BG84+UMKC!BG55+'S&amp;T'!BG42+UMSL!BG47</f>
        <v>311</v>
      </c>
      <c r="BH96" s="6"/>
    </row>
    <row r="97" spans="1:60" ht="13.5" customHeight="1" x14ac:dyDescent="0.2">
      <c r="A97" s="5"/>
      <c r="C97" s="1" t="s">
        <v>5</v>
      </c>
      <c r="AJ97" s="1">
        <f>UMKC!AJ56</f>
        <v>2</v>
      </c>
      <c r="AK97" s="1">
        <f>UMKC!AK56</f>
        <v>1</v>
      </c>
      <c r="AL97" s="1">
        <f>UMKC!AL56</f>
        <v>15</v>
      </c>
      <c r="AM97" s="1">
        <f>UMKC!AM56</f>
        <v>15</v>
      </c>
      <c r="AN97" s="1">
        <f>UMKC!AN56</f>
        <v>9</v>
      </c>
      <c r="AO97" s="1">
        <f>UMKC!AO56</f>
        <v>11</v>
      </c>
      <c r="AP97" s="1">
        <f>UMKC!AP56</f>
        <v>11</v>
      </c>
      <c r="AQ97" s="1">
        <f>UMKC!AQ56</f>
        <v>12</v>
      </c>
      <c r="AR97" s="1">
        <f>UMKC!AR56</f>
        <v>13</v>
      </c>
      <c r="AS97" s="1">
        <f>UMKC!AS56</f>
        <v>10</v>
      </c>
      <c r="AT97" s="1">
        <f>UMKC!AT56</f>
        <v>12</v>
      </c>
      <c r="AU97" s="1">
        <f>UMKC!AU56</f>
        <v>13</v>
      </c>
      <c r="AV97" s="1">
        <f>UMKC!AV56</f>
        <v>8</v>
      </c>
      <c r="AW97" s="1">
        <f>UMKC!AW56</f>
        <v>1</v>
      </c>
      <c r="AX97" s="1">
        <f>UMKC!AX56</f>
        <v>2</v>
      </c>
      <c r="AY97" s="1">
        <f>UMKC!AY56</f>
        <v>3</v>
      </c>
      <c r="AZ97" s="1">
        <f>UMKC!AZ56</f>
        <v>2</v>
      </c>
      <c r="BA97" s="1">
        <f>UMKC!BA56</f>
        <v>0</v>
      </c>
      <c r="BB97" s="1">
        <f>UMKC!BB56</f>
        <v>5</v>
      </c>
      <c r="BC97" s="1">
        <f>UMKC!BC56</f>
        <v>6</v>
      </c>
      <c r="BD97" s="1">
        <f>UMKC!BD56</f>
        <v>1</v>
      </c>
      <c r="BE97" s="1">
        <f>UMKC!BE56</f>
        <v>2</v>
      </c>
      <c r="BF97" s="1">
        <f>UMKC!BF56</f>
        <v>1</v>
      </c>
      <c r="BG97" s="1">
        <f>UMKC!BG56</f>
        <v>0</v>
      </c>
      <c r="BH97" s="6"/>
    </row>
    <row r="98" spans="1:60" ht="13.5" customHeight="1" x14ac:dyDescent="0.2">
      <c r="A98" s="5"/>
      <c r="W98" s="9">
        <f t="shared" ref="W98:AA98" si="79">W96</f>
        <v>118</v>
      </c>
      <c r="X98" s="9">
        <f t="shared" si="79"/>
        <v>97</v>
      </c>
      <c r="Y98" s="9">
        <f t="shared" si="79"/>
        <v>162</v>
      </c>
      <c r="Z98" s="9">
        <f t="shared" si="79"/>
        <v>119</v>
      </c>
      <c r="AA98" s="9">
        <f t="shared" si="79"/>
        <v>206</v>
      </c>
      <c r="AB98" s="9">
        <f t="shared" ref="AB98:AG98" si="80">AB96</f>
        <v>232</v>
      </c>
      <c r="AC98" s="9">
        <f t="shared" si="80"/>
        <v>223</v>
      </c>
      <c r="AD98" s="9">
        <f t="shared" si="80"/>
        <v>201</v>
      </c>
      <c r="AE98" s="9">
        <f t="shared" si="80"/>
        <v>230</v>
      </c>
      <c r="AF98" s="9">
        <f t="shared" si="80"/>
        <v>245</v>
      </c>
      <c r="AG98" s="9">
        <f t="shared" si="80"/>
        <v>280</v>
      </c>
      <c r="AH98" s="9">
        <f>AH96</f>
        <v>258</v>
      </c>
      <c r="AI98" s="9">
        <f>AI96</f>
        <v>276</v>
      </c>
      <c r="AJ98" s="9">
        <f t="shared" ref="AJ98:AV98" si="81">SUM(AJ96:AJ97)</f>
        <v>301</v>
      </c>
      <c r="AK98" s="9">
        <f t="shared" si="81"/>
        <v>320</v>
      </c>
      <c r="AL98" s="9">
        <f t="shared" si="81"/>
        <v>362</v>
      </c>
      <c r="AM98" s="9">
        <f t="shared" si="81"/>
        <v>347</v>
      </c>
      <c r="AN98" s="9">
        <f t="shared" si="81"/>
        <v>390</v>
      </c>
      <c r="AO98" s="9">
        <f t="shared" si="81"/>
        <v>410</v>
      </c>
      <c r="AP98" s="9">
        <f t="shared" si="81"/>
        <v>391</v>
      </c>
      <c r="AQ98" s="9">
        <f t="shared" si="81"/>
        <v>412</v>
      </c>
      <c r="AR98" s="9">
        <f t="shared" si="81"/>
        <v>413</v>
      </c>
      <c r="AS98" s="9">
        <f t="shared" si="81"/>
        <v>454</v>
      </c>
      <c r="AT98" s="9">
        <f t="shared" si="81"/>
        <v>511</v>
      </c>
      <c r="AU98" s="9">
        <f t="shared" si="81"/>
        <v>424</v>
      </c>
      <c r="AV98" s="9">
        <f t="shared" si="81"/>
        <v>457</v>
      </c>
      <c r="AW98" s="9">
        <f t="shared" ref="AW98:BB98" si="82">SUM(AW96:AW97)</f>
        <v>429</v>
      </c>
      <c r="AX98" s="9">
        <f t="shared" si="82"/>
        <v>382</v>
      </c>
      <c r="AY98" s="9">
        <f t="shared" si="82"/>
        <v>434</v>
      </c>
      <c r="AZ98" s="9">
        <f t="shared" si="82"/>
        <v>397</v>
      </c>
      <c r="BA98" s="9">
        <f t="shared" si="82"/>
        <v>437</v>
      </c>
      <c r="BB98" s="9">
        <f t="shared" si="82"/>
        <v>371</v>
      </c>
      <c r="BC98" s="9">
        <f t="shared" ref="BC98" si="83">SUM(BC96:BC97)</f>
        <v>338</v>
      </c>
      <c r="BD98" s="9">
        <f t="shared" ref="BD98:BE98" si="84">SUM(BD96:BD97)</f>
        <v>353</v>
      </c>
      <c r="BE98" s="9">
        <f t="shared" si="84"/>
        <v>356</v>
      </c>
      <c r="BF98" s="9">
        <f t="shared" ref="BF98:BG98" si="85">SUM(BF96:BF97)</f>
        <v>281</v>
      </c>
      <c r="BG98" s="9">
        <f t="shared" si="85"/>
        <v>311</v>
      </c>
      <c r="BH98" s="6"/>
    </row>
    <row r="99" spans="1:60" ht="13.5" customHeight="1" x14ac:dyDescent="0.2">
      <c r="A99" s="5"/>
      <c r="B99" s="8" t="s">
        <v>90</v>
      </c>
      <c r="BH99" s="6"/>
    </row>
    <row r="100" spans="1:60" ht="13.5" hidden="1" customHeight="1" x14ac:dyDescent="0.2">
      <c r="A100" s="5"/>
      <c r="C100" s="1" t="s">
        <v>0</v>
      </c>
      <c r="W100" s="1">
        <f>MU!W86</f>
        <v>0</v>
      </c>
      <c r="X100" s="1">
        <f>MU!X86</f>
        <v>3</v>
      </c>
      <c r="Y100" s="1">
        <f>MU!Y86</f>
        <v>2</v>
      </c>
      <c r="Z100" s="1">
        <f>MU!Z86</f>
        <v>4</v>
      </c>
      <c r="AA100" s="1">
        <f>MU!AA86</f>
        <v>3</v>
      </c>
      <c r="AB100" s="1">
        <f>MU!AB86</f>
        <v>1</v>
      </c>
      <c r="BH100" s="6"/>
    </row>
    <row r="101" spans="1:60" ht="13.5" customHeight="1" x14ac:dyDescent="0.2">
      <c r="A101" s="5"/>
      <c r="C101" s="1" t="s">
        <v>5</v>
      </c>
      <c r="W101" s="1">
        <f>MU!W87</f>
        <v>47</v>
      </c>
      <c r="X101" s="1">
        <f>MU!X87</f>
        <v>36</v>
      </c>
      <c r="Y101" s="1">
        <f>MU!Y87</f>
        <v>56</v>
      </c>
      <c r="Z101" s="1">
        <f>MU!Z87</f>
        <v>83</v>
      </c>
      <c r="AA101" s="1">
        <f>MU!AA87</f>
        <v>100</v>
      </c>
      <c r="AB101" s="1">
        <f>MU!AB87</f>
        <v>105</v>
      </c>
      <c r="AC101" s="1">
        <f>MU!AC87</f>
        <v>91</v>
      </c>
      <c r="AD101" s="1">
        <f>MU!AD87</f>
        <v>113</v>
      </c>
      <c r="AE101" s="1">
        <f>MU!AE87</f>
        <v>88</v>
      </c>
      <c r="AF101" s="1">
        <f>MU!AF87</f>
        <v>95</v>
      </c>
      <c r="AG101" s="1">
        <f>MU!AG87</f>
        <v>66</v>
      </c>
      <c r="AH101" s="1">
        <f>MU!AH87</f>
        <v>46</v>
      </c>
      <c r="AI101" s="1">
        <f>MU!AI87</f>
        <v>0</v>
      </c>
      <c r="AJ101" s="1">
        <f>MU!AJ87</f>
        <v>0</v>
      </c>
      <c r="AK101" s="1">
        <f>MU!AK87</f>
        <v>2</v>
      </c>
      <c r="AL101" s="1">
        <f>MU!AL87</f>
        <v>2</v>
      </c>
      <c r="AM101" s="1">
        <f>MU!AM87</f>
        <v>1</v>
      </c>
      <c r="AN101" s="1">
        <f>MU!AN87</f>
        <v>1</v>
      </c>
      <c r="BB101" s="1">
        <f>MU!BB87</f>
        <v>20</v>
      </c>
      <c r="BC101" s="1">
        <f>MU!BC87</f>
        <v>29</v>
      </c>
      <c r="BD101" s="1">
        <f>MU!BD87</f>
        <v>40</v>
      </c>
      <c r="BE101" s="1">
        <f>MU!BE87</f>
        <v>80</v>
      </c>
      <c r="BF101" s="1">
        <f>MU!BF87</f>
        <v>119</v>
      </c>
      <c r="BG101" s="1">
        <f>MU!BG87</f>
        <v>98</v>
      </c>
      <c r="BH101" s="6"/>
    </row>
    <row r="102" spans="1:60" ht="13.5" hidden="1" customHeight="1" x14ac:dyDescent="0.2">
      <c r="A102" s="5"/>
      <c r="W102" s="9">
        <f t="shared" ref="W102:AA102" si="86">SUM(W100:W101)</f>
        <v>47</v>
      </c>
      <c r="X102" s="9">
        <f t="shared" si="86"/>
        <v>39</v>
      </c>
      <c r="Y102" s="9">
        <f t="shared" si="86"/>
        <v>58</v>
      </c>
      <c r="Z102" s="9">
        <f t="shared" si="86"/>
        <v>87</v>
      </c>
      <c r="AA102" s="9">
        <f t="shared" si="86"/>
        <v>103</v>
      </c>
      <c r="AB102" s="9">
        <f>SUM(AB100:AB101)</f>
        <v>106</v>
      </c>
      <c r="AC102" s="9">
        <f>AC101</f>
        <v>91</v>
      </c>
      <c r="AD102" s="9">
        <f t="shared" ref="AD102:AN102" si="87">AD101</f>
        <v>113</v>
      </c>
      <c r="AE102" s="9">
        <f t="shared" si="87"/>
        <v>88</v>
      </c>
      <c r="AF102" s="9">
        <f t="shared" si="87"/>
        <v>95</v>
      </c>
      <c r="AG102" s="9">
        <f t="shared" si="87"/>
        <v>66</v>
      </c>
      <c r="AH102" s="9">
        <f t="shared" si="87"/>
        <v>46</v>
      </c>
      <c r="AI102" s="9">
        <f t="shared" si="87"/>
        <v>0</v>
      </c>
      <c r="AJ102" s="9">
        <f t="shared" si="87"/>
        <v>0</v>
      </c>
      <c r="AK102" s="9">
        <f t="shared" si="87"/>
        <v>2</v>
      </c>
      <c r="AL102" s="9">
        <f t="shared" si="87"/>
        <v>2</v>
      </c>
      <c r="AM102" s="9">
        <f t="shared" si="87"/>
        <v>1</v>
      </c>
      <c r="AN102" s="9">
        <f t="shared" si="87"/>
        <v>1</v>
      </c>
      <c r="BH102" s="6"/>
    </row>
    <row r="103" spans="1:60" ht="13.5" customHeight="1" x14ac:dyDescent="0.2">
      <c r="A103" s="5"/>
      <c r="B103" s="8" t="s">
        <v>89</v>
      </c>
      <c r="BH103" s="6"/>
    </row>
    <row r="104" spans="1:60" ht="13.5" customHeight="1" x14ac:dyDescent="0.2">
      <c r="A104" s="5"/>
      <c r="B104" s="8"/>
      <c r="C104" s="1" t="s">
        <v>10</v>
      </c>
      <c r="AW104" s="1">
        <f>UMSL!AW49</f>
        <v>2</v>
      </c>
      <c r="AX104" s="1">
        <f>UMSL!AX49</f>
        <v>5</v>
      </c>
      <c r="AY104" s="1">
        <f>UMSL!AY49</f>
        <v>3</v>
      </c>
      <c r="AZ104" s="1">
        <f>UMSL!AZ49</f>
        <v>4</v>
      </c>
      <c r="BA104" s="1">
        <f>UMSL!BA49</f>
        <v>10</v>
      </c>
      <c r="BB104" s="1">
        <f>UMSL!BB49</f>
        <v>7</v>
      </c>
      <c r="BC104" s="1">
        <f>UMSL!BC49</f>
        <v>10</v>
      </c>
      <c r="BD104" s="1">
        <f>MU!BD90+UMSL!BD49</f>
        <v>21</v>
      </c>
      <c r="BE104" s="1">
        <f>MU!BE90+'S&amp;T'!BE44+UMSL!BE49</f>
        <v>26</v>
      </c>
      <c r="BF104" s="1">
        <f>MU!BF90+'S&amp;T'!BF44+UMSL!BF49</f>
        <v>60</v>
      </c>
      <c r="BG104" s="1">
        <f>MU!BG90+'S&amp;T'!BG44+UMSL!BG49</f>
        <v>76</v>
      </c>
      <c r="BH104" s="6"/>
    </row>
    <row r="105" spans="1:60" ht="13.5" customHeight="1" x14ac:dyDescent="0.2">
      <c r="A105" s="5"/>
      <c r="C105" s="1" t="s">
        <v>0</v>
      </c>
      <c r="W105" s="1">
        <f>MU!W91+UMKC!W59+'S&amp;T'!W45+UMSL!W50</f>
        <v>254</v>
      </c>
      <c r="X105" s="1">
        <f>MU!X91+UMKC!X59+'S&amp;T'!X45+UMSL!X50</f>
        <v>221</v>
      </c>
      <c r="Y105" s="1">
        <f>MU!Y91+UMKC!Y59+'S&amp;T'!Y45+UMSL!Y50</f>
        <v>213</v>
      </c>
      <c r="Z105" s="1">
        <f>MU!Z91+UMKC!Z59+'S&amp;T'!Z45+UMSL!Z50</f>
        <v>230</v>
      </c>
      <c r="AA105" s="1">
        <f>MU!AA91+UMKC!AA59+'S&amp;T'!AA45+UMSL!AA50</f>
        <v>249</v>
      </c>
      <c r="AB105" s="1">
        <f>MU!AB91+UMKC!AB59+'S&amp;T'!AB45+UMSL!AB50</f>
        <v>267</v>
      </c>
      <c r="AC105" s="1">
        <f>MU!AC91+UMKC!AC59+'S&amp;T'!AC45+UMSL!AC50</f>
        <v>334</v>
      </c>
      <c r="AD105" s="1">
        <f>MU!AD91+UMKC!AD59+'S&amp;T'!AD45+UMSL!AD50</f>
        <v>326</v>
      </c>
      <c r="AE105" s="1">
        <f>MU!AE91+UMKC!AE59+'S&amp;T'!AE45+UMSL!AE50</f>
        <v>404</v>
      </c>
      <c r="AF105" s="1">
        <f>MU!AF91+UMKC!AF59+'S&amp;T'!AF45+UMSL!AF50</f>
        <v>378</v>
      </c>
      <c r="AG105" s="1">
        <f>MU!AG91+UMKC!AG59+'S&amp;T'!AG45+UMSL!AG50</f>
        <v>392</v>
      </c>
      <c r="AH105" s="1">
        <f>MU!AH91+UMKC!AH59+'S&amp;T'!AH45+UMSL!AH50</f>
        <v>412</v>
      </c>
      <c r="AI105" s="1">
        <f>MU!AI91+UMKC!AI59+'S&amp;T'!AI45+UMSL!AI50</f>
        <v>449</v>
      </c>
      <c r="AJ105" s="1">
        <f>MU!AJ91+UMKC!AJ59+'S&amp;T'!AJ45+UMSL!AJ50</f>
        <v>419</v>
      </c>
      <c r="AK105" s="1">
        <f>MU!AK91+UMKC!AK59+'S&amp;T'!AK45+UMSL!AK50</f>
        <v>359</v>
      </c>
      <c r="AL105" s="1">
        <f>MU!AL91+UMKC!AL59+'S&amp;T'!AL45+UMSL!AL50</f>
        <v>356</v>
      </c>
      <c r="AM105" s="1">
        <f>MU!AM91+UMKC!AM59+'S&amp;T'!AM45+UMSL!AM50</f>
        <v>369</v>
      </c>
      <c r="AN105" s="1">
        <f>MU!AN91+UMKC!AN59+'S&amp;T'!AN45+UMSL!AN50</f>
        <v>362</v>
      </c>
      <c r="AO105" s="1">
        <f>MU!AO91+UMKC!AO59+'S&amp;T'!AO45+UMSL!AO50</f>
        <v>362</v>
      </c>
      <c r="AP105" s="1">
        <f>MU!AP91+UMKC!AP59+'S&amp;T'!AP45+UMSL!AP50</f>
        <v>408</v>
      </c>
      <c r="AQ105" s="1">
        <f>MU!AQ91+UMKC!AQ59+'S&amp;T'!AQ45+UMSL!AQ50</f>
        <v>462</v>
      </c>
      <c r="AR105" s="1">
        <f>MU!AR91+UMKC!AR59+'S&amp;T'!AR45+UMSL!AR50</f>
        <v>442</v>
      </c>
      <c r="AS105" s="1">
        <f>MU!AS91+UMKC!AS59+'S&amp;T'!AS45+UMSL!AS50</f>
        <v>451</v>
      </c>
      <c r="AT105" s="1">
        <f>MU!AT91+UMKC!AT59+'S&amp;T'!AT45+UMSL!AT50</f>
        <v>510</v>
      </c>
      <c r="AU105" s="1">
        <f>MU!AU91+UMKC!AU59+'S&amp;T'!AU45+UMSL!AU50</f>
        <v>467</v>
      </c>
      <c r="AV105" s="1">
        <f>MU!AV91+UMKC!AV59+'S&amp;T'!AV45+UMSL!AV50</f>
        <v>539</v>
      </c>
      <c r="AW105" s="1">
        <f>MU!AW91+UMKC!AW59+'S&amp;T'!AW45+UMSL!AW50</f>
        <v>590</v>
      </c>
      <c r="AX105" s="1">
        <f>MU!AX91+UMKC!AX59+'S&amp;T'!AX45+UMSL!AX50</f>
        <v>531</v>
      </c>
      <c r="AY105" s="1">
        <f>MU!AY91+UMKC!AY59+'S&amp;T'!AY45+UMSL!AY50</f>
        <v>631</v>
      </c>
      <c r="AZ105" s="1">
        <f>MU!AZ91+UMKC!AZ59+'S&amp;T'!AZ45+UMSL!AZ50</f>
        <v>591</v>
      </c>
      <c r="BA105" s="1">
        <f>MU!BA91+UMKC!BA59+'S&amp;T'!BA45+UMSL!BA50</f>
        <v>614</v>
      </c>
      <c r="BB105" s="1">
        <f>MU!BB91+UMKC!BB59+'S&amp;T'!BB45+UMSL!BB50</f>
        <v>653</v>
      </c>
      <c r="BC105" s="1">
        <f>MU!BC91+UMKC!BC59+'S&amp;T'!BC45+UMSL!BC50</f>
        <v>638</v>
      </c>
      <c r="BD105" s="1">
        <f>MU!BD91+UMKC!BD59+'S&amp;T'!BD45+UMSL!BD50</f>
        <v>569</v>
      </c>
      <c r="BE105" s="1">
        <f>MU!BE91+UMKC!BE59+'S&amp;T'!BE45+UMSL!BE50</f>
        <v>608</v>
      </c>
      <c r="BF105" s="1">
        <f>MU!BF91+UMKC!BF59+'S&amp;T'!BF45+UMSL!BF50</f>
        <v>584</v>
      </c>
      <c r="BG105" s="1">
        <f>MU!BG91+UMKC!BG59+'S&amp;T'!BG45+UMSL!BG50</f>
        <v>661</v>
      </c>
      <c r="BH105" s="6"/>
    </row>
    <row r="106" spans="1:60" ht="13.5" customHeight="1" x14ac:dyDescent="0.2">
      <c r="A106" s="5"/>
      <c r="C106" s="1" t="s">
        <v>9</v>
      </c>
      <c r="AF106" s="1">
        <f>UMSL!AF51</f>
        <v>0</v>
      </c>
      <c r="AG106" s="1">
        <f>UMSL!AG51</f>
        <v>12</v>
      </c>
      <c r="AH106" s="1">
        <f>UMSL!AH51</f>
        <v>12</v>
      </c>
      <c r="AI106" s="1">
        <f>UMSL!AI51</f>
        <v>11</v>
      </c>
      <c r="AJ106" s="1">
        <f>UMSL!AJ51</f>
        <v>10</v>
      </c>
      <c r="AK106" s="1">
        <f>UMSL!AK51</f>
        <v>9</v>
      </c>
      <c r="AL106" s="1">
        <f>UMSL!AL51</f>
        <v>6</v>
      </c>
      <c r="AM106" s="1">
        <f>MU!AM92+UMSL!AM51</f>
        <v>8</v>
      </c>
      <c r="AN106" s="1">
        <f>MU!AN92+UMSL!AN51</f>
        <v>5</v>
      </c>
      <c r="AO106" s="1">
        <f>MU!AO92+UMSL!AO51</f>
        <v>18</v>
      </c>
      <c r="AP106" s="1">
        <f>MU!AP92+UMSL!AP51</f>
        <v>14</v>
      </c>
      <c r="AQ106" s="1">
        <f>MU!AQ92+UMSL!AQ51</f>
        <v>21</v>
      </c>
      <c r="AR106" s="1">
        <f>MU!AR92+UMSL!AR51</f>
        <v>8</v>
      </c>
      <c r="AS106" s="1">
        <f>MU!AS92+UMKC!AS60+UMSL!AS51</f>
        <v>8</v>
      </c>
      <c r="AT106" s="1">
        <f>MU!AT92+UMKC!AT60+UMSL!AT51</f>
        <v>13</v>
      </c>
      <c r="AU106" s="1">
        <f>MU!AU92+UMKC!AU60+UMSL!AU51</f>
        <v>5</v>
      </c>
      <c r="AV106" s="1">
        <f>MU!AV92+UMKC!AV60+UMSL!AV51</f>
        <v>13</v>
      </c>
      <c r="AW106" s="1">
        <f>MU!AW92+UMKC!AW60+UMSL!AW51</f>
        <v>15</v>
      </c>
      <c r="AX106" s="1">
        <f>MU!AX92+UMKC!AX60+UMSL!AX51</f>
        <v>12</v>
      </c>
      <c r="AY106" s="1">
        <f>MU!AY92+UMKC!AY60+UMSL!AY51</f>
        <v>20</v>
      </c>
      <c r="AZ106" s="1">
        <f>MU!AZ92+UMKC!AZ60+UMSL!AZ51</f>
        <v>11</v>
      </c>
      <c r="BA106" s="1">
        <f>MU!BA92+UMKC!BA60+UMSL!BA51</f>
        <v>14</v>
      </c>
      <c r="BB106" s="1">
        <f>MU!BB92+UMKC!BB60+UMSL!BB51</f>
        <v>17</v>
      </c>
      <c r="BC106" s="1">
        <f>MU!BC92+UMKC!BC60+UMSL!BC51</f>
        <v>16</v>
      </c>
      <c r="BD106" s="1">
        <f>MU!BD92+UMKC!BD60+UMSL!BD51</f>
        <v>11</v>
      </c>
      <c r="BE106" s="1">
        <f>MU!BE92+UMKC!BE60+UMSL!BE51</f>
        <v>21</v>
      </c>
      <c r="BF106" s="1">
        <f>MU!BF92+UMKC!BF60+UMSL!BF51</f>
        <v>19</v>
      </c>
      <c r="BG106" s="1">
        <f>MU!BG92+UMKC!BG60+UMSL!BG51</f>
        <v>14</v>
      </c>
      <c r="BH106" s="6"/>
    </row>
    <row r="107" spans="1:60" ht="13.5" customHeight="1" x14ac:dyDescent="0.2">
      <c r="A107" s="5"/>
      <c r="C107" s="1" t="s">
        <v>5</v>
      </c>
      <c r="W107" s="1">
        <f>MU!W93+UMKC!W61+UMSL!W52</f>
        <v>37</v>
      </c>
      <c r="X107" s="1">
        <f>MU!X93+UMKC!X61+UMSL!X52</f>
        <v>32</v>
      </c>
      <c r="Y107" s="1">
        <f>MU!Y93+UMKC!Y61+UMSL!Y52</f>
        <v>48</v>
      </c>
      <c r="Z107" s="1">
        <f>MU!Z93+UMKC!Z61+UMSL!Z52</f>
        <v>41</v>
      </c>
      <c r="AA107" s="1">
        <f>MU!AA93+UMKC!AA61+UMSL!AA52</f>
        <v>34</v>
      </c>
      <c r="AB107" s="1">
        <f>MU!AB93+UMKC!AB61+UMSL!AB52</f>
        <v>50</v>
      </c>
      <c r="AC107" s="1">
        <f>MU!AC93+UMKC!AC61+UMSL!AC52</f>
        <v>34</v>
      </c>
      <c r="AD107" s="1">
        <f>MU!AD93+UMKC!AD61+UMSL!AD52</f>
        <v>43</v>
      </c>
      <c r="AE107" s="1">
        <f>MU!AE93+UMKC!AE61+UMSL!AE52</f>
        <v>40</v>
      </c>
      <c r="AF107" s="1">
        <f>MU!AF93+UMKC!AF61+UMSL!AF52</f>
        <v>45</v>
      </c>
      <c r="AG107" s="1">
        <f>MU!AG93+UMKC!AG61+UMSL!AG52</f>
        <v>54</v>
      </c>
      <c r="AH107" s="1">
        <f>MU!AH93+UMKC!AH61+UMSL!AH52</f>
        <v>51</v>
      </c>
      <c r="AI107" s="1">
        <f>MU!AI93+UMKC!AI61+UMSL!AI52</f>
        <v>39</v>
      </c>
      <c r="AJ107" s="1">
        <f>MU!AJ93+UMKC!AJ61+UMSL!AJ52</f>
        <v>38</v>
      </c>
      <c r="AK107" s="1">
        <f>MU!AK93+UMKC!AK61+UMSL!AK52</f>
        <v>40</v>
      </c>
      <c r="AL107" s="1">
        <f>MU!AL93+UMKC!AL61+UMSL!AL52</f>
        <v>42</v>
      </c>
      <c r="AM107" s="1">
        <f>MU!AM93+UMKC!AM61+UMSL!AM52</f>
        <v>50</v>
      </c>
      <c r="AN107" s="1">
        <f>MU!AN93+UMKC!AN61+UMSL!AN52</f>
        <v>39</v>
      </c>
      <c r="AO107" s="1">
        <f>MU!AO93+UMKC!AO61+'S&amp;T'!AO46+UMSL!AO52</f>
        <v>68</v>
      </c>
      <c r="AP107" s="1">
        <f>MU!AP93+UMKC!AP61+'S&amp;T'!AP46+UMSL!AP52</f>
        <v>56</v>
      </c>
      <c r="AQ107" s="1">
        <f>MU!AQ93+UMKC!AQ61+'S&amp;T'!AQ46+UMSL!AQ52</f>
        <v>66</v>
      </c>
      <c r="AR107" s="1">
        <f>MU!AR93+UMKC!AR61+'S&amp;T'!AR46+UMSL!AR52</f>
        <v>57</v>
      </c>
      <c r="AS107" s="1">
        <f>MU!AS93+UMKC!AS61+'S&amp;T'!AS46+UMSL!AS52</f>
        <v>63</v>
      </c>
      <c r="AT107" s="1">
        <f>MU!AT93+UMKC!AT61+'S&amp;T'!AT46+UMSL!AT52</f>
        <v>77</v>
      </c>
      <c r="AU107" s="1">
        <f>MU!AU93+UMKC!AU61+'S&amp;T'!AU46+UMSL!AU52</f>
        <v>74</v>
      </c>
      <c r="AV107" s="1">
        <f>MU!AV93+UMKC!AV61+'S&amp;T'!AV46+UMSL!AV52</f>
        <v>78</v>
      </c>
      <c r="AW107" s="1">
        <f>MU!AW93+UMKC!AW61+'S&amp;T'!AW46+UMSL!AW52</f>
        <v>82</v>
      </c>
      <c r="AX107" s="1">
        <f>MU!AX93+UMKC!AX61+'S&amp;T'!AX46+UMSL!AX52</f>
        <v>75</v>
      </c>
      <c r="AY107" s="1">
        <f>MU!AY93+UMKC!AY61+'S&amp;T'!AY46+UMSL!AY52</f>
        <v>59</v>
      </c>
      <c r="AZ107" s="1">
        <f>MU!AZ93+UMKC!AZ61+'S&amp;T'!AZ46+UMSL!AZ52</f>
        <v>51</v>
      </c>
      <c r="BA107" s="1">
        <f>MU!BA93+UMKC!BA61+'S&amp;T'!BA46+UMSL!BA52</f>
        <v>45</v>
      </c>
      <c r="BB107" s="1">
        <f>MU!BB93+UMKC!BB61+'S&amp;T'!BB46+UMSL!BB52</f>
        <v>57</v>
      </c>
      <c r="BC107" s="1">
        <f>MU!BC93+UMKC!BC61+'S&amp;T'!BC46+UMSL!BC52</f>
        <v>47</v>
      </c>
      <c r="BD107" s="1">
        <f>MU!BD93+UMKC!BD61+'S&amp;T'!BD46+UMSL!BD52</f>
        <v>44</v>
      </c>
      <c r="BE107" s="1">
        <f>MU!BE93+UMKC!BE61+'S&amp;T'!BE46+UMSL!BE52</f>
        <v>48</v>
      </c>
      <c r="BF107" s="1">
        <f>MU!BF93+UMKC!BF61+'S&amp;T'!BF46+UMSL!BF52</f>
        <v>57</v>
      </c>
      <c r="BG107" s="1">
        <f>MU!BG93+UMKC!BG61+'S&amp;T'!BG46+UMSL!BG52</f>
        <v>114</v>
      </c>
      <c r="BH107" s="6"/>
    </row>
    <row r="108" spans="1:60" ht="13.5" customHeight="1" x14ac:dyDescent="0.2">
      <c r="A108" s="5"/>
      <c r="C108" s="1" t="s">
        <v>7</v>
      </c>
      <c r="W108" s="1">
        <f>MU!W94</f>
        <v>7</v>
      </c>
      <c r="X108" s="1">
        <f>MU!X94</f>
        <v>15</v>
      </c>
      <c r="Y108" s="1">
        <f>MU!Y94+UMSL!Y53</f>
        <v>21</v>
      </c>
      <c r="Z108" s="1">
        <f>MU!Z94+UMSL!Z53</f>
        <v>17</v>
      </c>
      <c r="AA108" s="1">
        <f>MU!AA94+UMSL!AA53</f>
        <v>17</v>
      </c>
      <c r="AB108" s="1">
        <f>MU!AB94+UMSL!AB53</f>
        <v>29</v>
      </c>
      <c r="AC108" s="1">
        <f>MU!AC94+UMSL!AC53</f>
        <v>21</v>
      </c>
      <c r="AD108" s="1">
        <f>MU!AD94+UMSL!AD53</f>
        <v>25</v>
      </c>
      <c r="AE108" s="1">
        <f>MU!AE94+UMSL!AE53</f>
        <v>18</v>
      </c>
      <c r="AF108" s="1">
        <f>MU!AF94+UMSL!AF53</f>
        <v>18</v>
      </c>
      <c r="AG108" s="1">
        <f>MU!AG94+UMSL!AG53</f>
        <v>28</v>
      </c>
      <c r="AH108" s="1">
        <f>MU!AH94+UMSL!AH53</f>
        <v>33</v>
      </c>
      <c r="AI108" s="1">
        <f>MU!AI94+UMSL!AI53</f>
        <v>31</v>
      </c>
      <c r="AJ108" s="1">
        <f>MU!AJ94+UMSL!AJ53</f>
        <v>27</v>
      </c>
      <c r="AK108" s="1">
        <f>MU!AK94+UMSL!AK53</f>
        <v>35</v>
      </c>
      <c r="AL108" s="1">
        <f>MU!AL94+UMSL!AL53</f>
        <v>33</v>
      </c>
      <c r="AM108" s="1">
        <f>MU!AM94+UMSL!AM53</f>
        <v>35</v>
      </c>
      <c r="AN108" s="1">
        <f>MU!AN94+UMSL!AN53</f>
        <v>30</v>
      </c>
      <c r="AO108" s="1">
        <f>MU!AO94+UMSL!AO53</f>
        <v>39</v>
      </c>
      <c r="AP108" s="1">
        <f>MU!AP94+UMSL!AP53</f>
        <v>35</v>
      </c>
      <c r="AQ108" s="1">
        <f>MU!AQ94+UMSL!AQ53</f>
        <v>38</v>
      </c>
      <c r="AR108" s="1">
        <f>MU!AR94+UMSL!AR53</f>
        <v>46</v>
      </c>
      <c r="AS108" s="1">
        <f>MU!AS94+UMSL!AS53</f>
        <v>51</v>
      </c>
      <c r="AT108" s="1">
        <f>MU!AT94+UMSL!AT53</f>
        <v>41</v>
      </c>
      <c r="AU108" s="1">
        <f>MU!AU94+UMSL!AU53</f>
        <v>27</v>
      </c>
      <c r="AV108" s="1">
        <f>MU!AV94+UMSL!AV53</f>
        <v>42</v>
      </c>
      <c r="AW108" s="1">
        <f>MU!AW94+UMSL!AW53</f>
        <v>37</v>
      </c>
      <c r="AX108" s="1">
        <f>MU!AX94+UMSL!AX53</f>
        <v>30</v>
      </c>
      <c r="AY108" s="1">
        <f>MU!AY94+UMSL!AY53</f>
        <v>46</v>
      </c>
      <c r="AZ108" s="1">
        <f>MU!AZ94+UMSL!AZ53</f>
        <v>38</v>
      </c>
      <c r="BA108" s="1">
        <f>MU!BA94+UMSL!BA53</f>
        <v>35</v>
      </c>
      <c r="BB108" s="1">
        <f>MU!BB94+UMSL!BB53</f>
        <v>42</v>
      </c>
      <c r="BC108" s="1">
        <f>MU!BC94+UMSL!BC53</f>
        <v>38</v>
      </c>
      <c r="BD108" s="1">
        <f>MU!BD94+UMSL!BD53</f>
        <v>35</v>
      </c>
      <c r="BE108" s="1">
        <f>MU!BE94+UMSL!BE53</f>
        <v>26</v>
      </c>
      <c r="BF108" s="1">
        <f>MU!BF94+UMSL!BF53</f>
        <v>34</v>
      </c>
      <c r="BG108" s="1">
        <f>MU!BG94+UMSL!BG53</f>
        <v>37</v>
      </c>
      <c r="BH108" s="6"/>
    </row>
    <row r="109" spans="1:60" ht="13.5" customHeight="1" x14ac:dyDescent="0.2">
      <c r="A109" s="5"/>
      <c r="W109" s="9">
        <f t="shared" ref="W109:AA109" si="88">SUM(W105:W108)</f>
        <v>298</v>
      </c>
      <c r="X109" s="9">
        <f t="shared" si="88"/>
        <v>268</v>
      </c>
      <c r="Y109" s="9">
        <f t="shared" si="88"/>
        <v>282</v>
      </c>
      <c r="Z109" s="9">
        <f t="shared" si="88"/>
        <v>288</v>
      </c>
      <c r="AA109" s="9">
        <f t="shared" si="88"/>
        <v>300</v>
      </c>
      <c r="AB109" s="9">
        <f t="shared" ref="AB109:AD109" si="89">SUM(AB105:AB108)</f>
        <v>346</v>
      </c>
      <c r="AC109" s="9">
        <f t="shared" si="89"/>
        <v>389</v>
      </c>
      <c r="AD109" s="9">
        <f t="shared" si="89"/>
        <v>394</v>
      </c>
      <c r="AE109" s="9">
        <f t="shared" ref="AE109:AG109" si="90">SUM(AE105:AE108)</f>
        <v>462</v>
      </c>
      <c r="AF109" s="9">
        <f t="shared" si="90"/>
        <v>441</v>
      </c>
      <c r="AG109" s="9">
        <f t="shared" si="90"/>
        <v>486</v>
      </c>
      <c r="AH109" s="9">
        <f t="shared" ref="AH109:AU109" si="91">SUM(AH105:AH108)</f>
        <v>508</v>
      </c>
      <c r="AI109" s="9">
        <f t="shared" si="91"/>
        <v>530</v>
      </c>
      <c r="AJ109" s="9">
        <f t="shared" si="91"/>
        <v>494</v>
      </c>
      <c r="AK109" s="9">
        <f t="shared" si="91"/>
        <v>443</v>
      </c>
      <c r="AL109" s="9">
        <f t="shared" si="91"/>
        <v>437</v>
      </c>
      <c r="AM109" s="9">
        <f t="shared" si="91"/>
        <v>462</v>
      </c>
      <c r="AN109" s="9">
        <f t="shared" si="91"/>
        <v>436</v>
      </c>
      <c r="AO109" s="9">
        <f t="shared" si="91"/>
        <v>487</v>
      </c>
      <c r="AP109" s="9">
        <f t="shared" si="91"/>
        <v>513</v>
      </c>
      <c r="AQ109" s="9">
        <f t="shared" si="91"/>
        <v>587</v>
      </c>
      <c r="AR109" s="9">
        <f t="shared" si="91"/>
        <v>553</v>
      </c>
      <c r="AS109" s="9">
        <f t="shared" si="91"/>
        <v>573</v>
      </c>
      <c r="AT109" s="9">
        <f t="shared" si="91"/>
        <v>641</v>
      </c>
      <c r="AU109" s="9">
        <f t="shared" si="91"/>
        <v>573</v>
      </c>
      <c r="AV109" s="9">
        <f>SUM(AV105:AV108)</f>
        <v>672</v>
      </c>
      <c r="AW109" s="9">
        <f t="shared" ref="AW109:BB109" si="92">SUM(AW104:AW108)</f>
        <v>726</v>
      </c>
      <c r="AX109" s="9">
        <f t="shared" si="92"/>
        <v>653</v>
      </c>
      <c r="AY109" s="9">
        <f t="shared" si="92"/>
        <v>759</v>
      </c>
      <c r="AZ109" s="9">
        <f t="shared" si="92"/>
        <v>695</v>
      </c>
      <c r="BA109" s="9">
        <f t="shared" si="92"/>
        <v>718</v>
      </c>
      <c r="BB109" s="9">
        <f t="shared" si="92"/>
        <v>776</v>
      </c>
      <c r="BC109" s="9">
        <f t="shared" ref="BC109" si="93">SUM(BC104:BC108)</f>
        <v>749</v>
      </c>
      <c r="BD109" s="9">
        <f t="shared" ref="BD109:BE109" si="94">SUM(BD104:BD108)</f>
        <v>680</v>
      </c>
      <c r="BE109" s="9">
        <f t="shared" si="94"/>
        <v>729</v>
      </c>
      <c r="BF109" s="9">
        <f t="shared" ref="BF109:BG109" si="95">SUM(BF104:BF108)</f>
        <v>754</v>
      </c>
      <c r="BG109" s="9">
        <f t="shared" si="95"/>
        <v>902</v>
      </c>
      <c r="BH109" s="6"/>
    </row>
    <row r="110" spans="1:60" ht="13.5" customHeight="1" x14ac:dyDescent="0.2">
      <c r="A110" s="5"/>
      <c r="B110" s="8" t="s">
        <v>85</v>
      </c>
      <c r="BH110" s="6"/>
    </row>
    <row r="111" spans="1:60" ht="13.5" customHeight="1" x14ac:dyDescent="0.2">
      <c r="A111" s="5"/>
      <c r="B111" s="8"/>
      <c r="C111" s="1" t="s">
        <v>10</v>
      </c>
      <c r="AW111" s="1">
        <f>UMSL!AW56</f>
        <v>0</v>
      </c>
      <c r="AX111" s="1">
        <f>UMSL!AX56</f>
        <v>2</v>
      </c>
      <c r="AY111" s="1">
        <f>UMSL!AY56</f>
        <v>3</v>
      </c>
      <c r="AZ111" s="1">
        <f>UMSL!AZ56</f>
        <v>5</v>
      </c>
      <c r="BA111" s="1">
        <f>UMSL!BA56</f>
        <v>6</v>
      </c>
      <c r="BB111" s="1">
        <f>UMSL!BB56</f>
        <v>2</v>
      </c>
      <c r="BC111" s="1">
        <f>UMSL!BC56</f>
        <v>8</v>
      </c>
      <c r="BD111" s="1">
        <f>MU!BD97+UMSL!BD56</f>
        <v>2</v>
      </c>
      <c r="BE111" s="1">
        <f>MU!BE97+UMSL!BE56</f>
        <v>8</v>
      </c>
      <c r="BF111" s="1">
        <f>MU!BF97+UMSL!BF56</f>
        <v>5</v>
      </c>
      <c r="BG111" s="1">
        <f>MU!BG97+UMSL!BG56</f>
        <v>22</v>
      </c>
      <c r="BH111" s="6"/>
    </row>
    <row r="112" spans="1:60" ht="13.5" customHeight="1" x14ac:dyDescent="0.2">
      <c r="A112" s="5"/>
      <c r="C112" s="1" t="s">
        <v>0</v>
      </c>
      <c r="W112" s="1">
        <f>MU!W98+UMKC!W64+'S&amp;T'!W49+UMSL!W57</f>
        <v>40</v>
      </c>
      <c r="X112" s="1">
        <f>MU!X98+UMKC!X64+'S&amp;T'!X49+UMSL!X57</f>
        <v>44</v>
      </c>
      <c r="Y112" s="1">
        <f>MU!Y98+UMKC!Y64+'S&amp;T'!Y49+UMSL!Y57</f>
        <v>58</v>
      </c>
      <c r="Z112" s="1">
        <f>MU!Z98+UMKC!Z64+'S&amp;T'!Z49+UMSL!Z57</f>
        <v>49</v>
      </c>
      <c r="AA112" s="1">
        <f>MU!AA98+UMKC!AA64+'S&amp;T'!AA49+UMSL!AA57</f>
        <v>54</v>
      </c>
      <c r="AB112" s="1">
        <f>MU!AB98+UMKC!AB64+'S&amp;T'!AB49+UMSL!AB57</f>
        <v>49</v>
      </c>
      <c r="AC112" s="1">
        <f>MU!AC98+UMKC!AC64+'S&amp;T'!AC49+UMSL!AC57</f>
        <v>58</v>
      </c>
      <c r="AD112" s="1">
        <f>MU!AD98+UMKC!AD64+'S&amp;T'!AD49+UMSL!AD57</f>
        <v>56</v>
      </c>
      <c r="AE112" s="1">
        <f>MU!AE98+UMKC!AE64+'S&amp;T'!AE49+UMSL!AE57</f>
        <v>61</v>
      </c>
      <c r="AF112" s="1">
        <f>MU!AF98+UMKC!AF64+'S&amp;T'!AF49+UMSL!AF57</f>
        <v>66</v>
      </c>
      <c r="AG112" s="1">
        <f>MU!AG98+UMKC!AG64+'S&amp;T'!AG49+UMSL!AG57</f>
        <v>59</v>
      </c>
      <c r="AH112" s="1">
        <f>MU!AH98+UMKC!AH64+'S&amp;T'!AH49+UMSL!AH57</f>
        <v>44</v>
      </c>
      <c r="AI112" s="1">
        <f>MU!AI98+UMKC!AI64+'S&amp;T'!AI49+UMSL!AI57</f>
        <v>57</v>
      </c>
      <c r="AJ112" s="1">
        <f>MU!AJ98+UMKC!AJ64+'S&amp;T'!AJ49+UMSL!AJ57</f>
        <v>60</v>
      </c>
      <c r="AK112" s="1">
        <f>MU!AK98+UMKC!AK64+'S&amp;T'!AK49+UMSL!AK57</f>
        <v>46</v>
      </c>
      <c r="AL112" s="1">
        <f>MU!AL98+UMKC!AL64+'S&amp;T'!AL49+UMSL!AL57</f>
        <v>59</v>
      </c>
      <c r="AM112" s="1">
        <f>MU!AM98+UMKC!AM64+'S&amp;T'!AM49+UMSL!AM57</f>
        <v>63</v>
      </c>
      <c r="AN112" s="1">
        <f>MU!AN98+UMKC!AN64+'S&amp;T'!AN49+UMSL!AN57</f>
        <v>70</v>
      </c>
      <c r="AO112" s="1">
        <f>MU!AO98+UMKC!AO64+'S&amp;T'!AO49+UMSL!AO57</f>
        <v>65</v>
      </c>
      <c r="AP112" s="1">
        <f>MU!AP98+UMKC!AP64+'S&amp;T'!AP49+UMSL!AP57</f>
        <v>78</v>
      </c>
      <c r="AQ112" s="1">
        <f>MU!AQ98+UMKC!AQ64+'S&amp;T'!AQ49+UMSL!AQ57</f>
        <v>89</v>
      </c>
      <c r="AR112" s="1">
        <f>MU!AR98+UMKC!AR64+'S&amp;T'!AR49+UMSL!AR57</f>
        <v>71</v>
      </c>
      <c r="AS112" s="1">
        <f>MU!AS98+UMKC!AS64+'S&amp;T'!AS49+UMSL!AS57</f>
        <v>73</v>
      </c>
      <c r="AT112" s="1">
        <f>MU!AT98+UMKC!AT64+'S&amp;T'!AT49+UMSL!AT57</f>
        <v>80</v>
      </c>
      <c r="AU112" s="1">
        <f>MU!AU98+UMKC!AU64+'S&amp;T'!AU49+UMSL!AU57</f>
        <v>77</v>
      </c>
      <c r="AV112" s="1">
        <f>MU!AV98+UMKC!AV64+'S&amp;T'!AV49+UMSL!AV57</f>
        <v>92</v>
      </c>
      <c r="AW112" s="1">
        <f>MU!AW98+UMKC!AW64+'S&amp;T'!AW49+UMSL!AW57</f>
        <v>99</v>
      </c>
      <c r="AX112" s="1">
        <f>MU!AX98+UMKC!AX64+'S&amp;T'!AX49+UMSL!AX57</f>
        <v>100</v>
      </c>
      <c r="AY112" s="1">
        <f>MU!AY98+UMKC!AY64+'S&amp;T'!AY49+UMSL!AY57</f>
        <v>121</v>
      </c>
      <c r="AZ112" s="1">
        <f>MU!AZ98+UMKC!AZ64+'S&amp;T'!AZ49+UMSL!AZ57</f>
        <v>112</v>
      </c>
      <c r="BA112" s="1">
        <f>MU!BA98+UMKC!BA64+'S&amp;T'!BA49+UMSL!BA57</f>
        <v>143</v>
      </c>
      <c r="BB112" s="1">
        <f>MU!BB98+UMKC!BB64+'S&amp;T'!BB49+UMSL!BB57</f>
        <v>148</v>
      </c>
      <c r="BC112" s="1">
        <f>MU!BC98+UMKC!BC64+'S&amp;T'!BC49+UMSL!BC57</f>
        <v>140</v>
      </c>
      <c r="BD112" s="1">
        <f>MU!BD98+UMKC!BD64+'S&amp;T'!BD49+UMSL!BD57</f>
        <v>140</v>
      </c>
      <c r="BE112" s="1">
        <f>MU!BE98+UMKC!BE64+'S&amp;T'!BE49+UMSL!BE57</f>
        <v>141</v>
      </c>
      <c r="BF112" s="1">
        <f>MU!BF98+UMKC!BF64+'S&amp;T'!BF49+UMSL!BF57</f>
        <v>104</v>
      </c>
      <c r="BG112" s="1">
        <f>MU!BG98+UMKC!BG64+'S&amp;T'!BG49+UMSL!BG57</f>
        <v>132</v>
      </c>
      <c r="BH112" s="6"/>
    </row>
    <row r="113" spans="1:60" ht="13.5" customHeight="1" x14ac:dyDescent="0.2">
      <c r="A113" s="5"/>
      <c r="C113" s="1" t="s">
        <v>9</v>
      </c>
      <c r="AQ113" s="1">
        <f>'S&amp;T'!AQ50</f>
        <v>1</v>
      </c>
      <c r="AR113" s="1">
        <f>'S&amp;T'!AR50</f>
        <v>2</v>
      </c>
      <c r="AS113" s="1">
        <f>'S&amp;T'!AS50</f>
        <v>1</v>
      </c>
      <c r="AT113" s="1">
        <f>'S&amp;T'!AT50</f>
        <v>2</v>
      </c>
      <c r="AU113" s="1">
        <f>'S&amp;T'!AU50</f>
        <v>1</v>
      </c>
      <c r="AV113" s="1">
        <f>'S&amp;T'!AV50</f>
        <v>1</v>
      </c>
      <c r="AW113" s="1">
        <f>'S&amp;T'!AW50</f>
        <v>1</v>
      </c>
      <c r="AX113" s="1">
        <f>'S&amp;T'!AX50</f>
        <v>3</v>
      </c>
      <c r="AY113" s="1">
        <f>'S&amp;T'!AY50</f>
        <v>2</v>
      </c>
      <c r="AZ113" s="1">
        <f>'S&amp;T'!AZ50</f>
        <v>2</v>
      </c>
      <c r="BA113" s="1">
        <f>'S&amp;T'!BA50</f>
        <v>1</v>
      </c>
      <c r="BB113" s="1">
        <f>'S&amp;T'!BB50</f>
        <v>1</v>
      </c>
      <c r="BC113" s="1">
        <f>'S&amp;T'!BC50</f>
        <v>2</v>
      </c>
      <c r="BD113" s="1">
        <f>'S&amp;T'!BD50</f>
        <v>0</v>
      </c>
      <c r="BE113" s="1">
        <f>MU!BE99+'S&amp;T'!BE50</f>
        <v>5</v>
      </c>
      <c r="BF113" s="1">
        <f>MU!BF99+'S&amp;T'!BF50+UMSL!BF58</f>
        <v>6</v>
      </c>
      <c r="BG113" s="1">
        <f>MU!BG99+'S&amp;T'!BG50+UMSL!BG58</f>
        <v>3</v>
      </c>
      <c r="BH113" s="6"/>
    </row>
    <row r="114" spans="1:60" ht="13.5" customHeight="1" x14ac:dyDescent="0.2">
      <c r="A114" s="5"/>
      <c r="C114" s="1" t="s">
        <v>5</v>
      </c>
      <c r="W114" s="1">
        <f>MU!W100+UMKC!W65+'S&amp;T'!W51+UMSL!W59</f>
        <v>26</v>
      </c>
      <c r="X114" s="1">
        <f>MU!X100+UMKC!X65+'S&amp;T'!X51+UMSL!X59</f>
        <v>23</v>
      </c>
      <c r="Y114" s="1">
        <f>MU!Y100+UMKC!Y65+'S&amp;T'!Y51+UMSL!Y59</f>
        <v>20</v>
      </c>
      <c r="Z114" s="1">
        <f>MU!Z100+UMKC!Z65+'S&amp;T'!Z51+UMSL!Z59</f>
        <v>14</v>
      </c>
      <c r="AA114" s="1">
        <f>MU!AA100+UMKC!AA65+'S&amp;T'!AA51+UMSL!AA59</f>
        <v>26</v>
      </c>
      <c r="AB114" s="1">
        <f>MU!AB100+UMKC!AB65+'S&amp;T'!AB51+UMSL!AB59</f>
        <v>24</v>
      </c>
      <c r="AC114" s="1">
        <f>MU!AC100+UMKC!AC65+'S&amp;T'!AC51+UMSL!AC59</f>
        <v>26</v>
      </c>
      <c r="AD114" s="1">
        <f>MU!AD100+UMKC!AD65+'S&amp;T'!AD51+UMSL!AD59</f>
        <v>34</v>
      </c>
      <c r="AE114" s="1">
        <f>MU!AE100+UMKC!AE65+'S&amp;T'!AE51+UMSL!AE59</f>
        <v>35</v>
      </c>
      <c r="AF114" s="1">
        <f>MU!AF100+UMKC!AF65+'S&amp;T'!AF51+UMSL!AF59</f>
        <v>26</v>
      </c>
      <c r="AG114" s="1">
        <f>MU!AG100+UMKC!AG65+'S&amp;T'!AG51+UMSL!AG59</f>
        <v>16</v>
      </c>
      <c r="AH114" s="1">
        <f>MU!AH100+UMKC!AH65+'S&amp;T'!AH51+UMSL!AH59</f>
        <v>23</v>
      </c>
      <c r="AI114" s="1">
        <f>MU!AI100+UMKC!AI65+'S&amp;T'!AI51+UMSL!AI59</f>
        <v>29</v>
      </c>
      <c r="AJ114" s="1">
        <f>MU!AJ100+UMKC!AJ65+'S&amp;T'!AJ51+UMSL!AJ59</f>
        <v>28</v>
      </c>
      <c r="AK114" s="1">
        <f>MU!AK100+UMKC!AK65+'S&amp;T'!AK51+UMSL!AK59</f>
        <v>19</v>
      </c>
      <c r="AL114" s="1">
        <f>MU!AL100+UMKC!AL65+'S&amp;T'!AL51+UMSL!AL59</f>
        <v>24</v>
      </c>
      <c r="AM114" s="1">
        <f>MU!AM100+UMKC!AM65+'S&amp;T'!AM51+UMSL!AM59</f>
        <v>44</v>
      </c>
      <c r="AN114" s="1">
        <f>MU!AN100+UMKC!AN65+'S&amp;T'!AN51+UMSL!AN59</f>
        <v>33</v>
      </c>
      <c r="AO114" s="1">
        <f>MU!AO100+UMKC!AO65+'S&amp;T'!AO51+UMSL!AO59</f>
        <v>35</v>
      </c>
      <c r="AP114" s="1">
        <f>MU!AP100+UMKC!AP65+'S&amp;T'!AP51+UMSL!AP59</f>
        <v>39</v>
      </c>
      <c r="AQ114" s="1">
        <f>MU!AQ100+UMKC!AQ65+'S&amp;T'!AQ51+UMSL!AQ59</f>
        <v>37</v>
      </c>
      <c r="AR114" s="1">
        <f>MU!AR100+UMKC!AR65+'S&amp;T'!AR51+UMSL!AR59</f>
        <v>43</v>
      </c>
      <c r="AS114" s="1">
        <f>MU!AS100+UMKC!AS65+'S&amp;T'!AS51+UMSL!AS59</f>
        <v>58</v>
      </c>
      <c r="AT114" s="1">
        <f>MU!AT100+UMKC!AT65+'S&amp;T'!AT51+UMSL!AT59</f>
        <v>39</v>
      </c>
      <c r="AU114" s="1">
        <f>MU!AU100+UMKC!AU65+'S&amp;T'!AU51+UMSL!AU59</f>
        <v>56</v>
      </c>
      <c r="AV114" s="1">
        <f>MU!AV100+UMKC!AV65+'S&amp;T'!AV51+UMSL!AV59</f>
        <v>49</v>
      </c>
      <c r="AW114" s="1">
        <f>MU!AW100+UMKC!AW65+'S&amp;T'!AW51+UMSL!AW59</f>
        <v>55</v>
      </c>
      <c r="AX114" s="1">
        <f>MU!AX100+UMKC!AX65+'S&amp;T'!AX51+UMSL!AX59</f>
        <v>87</v>
      </c>
      <c r="AY114" s="1">
        <f>MU!AY100+UMKC!AY65+'S&amp;T'!AY51+UMSL!AY59</f>
        <v>102</v>
      </c>
      <c r="AZ114" s="1">
        <f>MU!AZ100+UMKC!AZ65+'S&amp;T'!AZ51+UMSL!AZ59</f>
        <v>66</v>
      </c>
      <c r="BA114" s="1">
        <f>MU!BA100+UMKC!BA65+'S&amp;T'!BA51+UMSL!BA59</f>
        <v>76</v>
      </c>
      <c r="BB114" s="1">
        <f>MU!BB100+UMKC!BB65+'S&amp;T'!BB51+UMSL!BB59</f>
        <v>62</v>
      </c>
      <c r="BC114" s="1">
        <f>MU!BC100+UMKC!BC65+'S&amp;T'!BC51+UMSL!BC59</f>
        <v>50</v>
      </c>
      <c r="BD114" s="1">
        <f>MU!BD100+UMKC!BD65+'S&amp;T'!BD51+UMSL!BD59</f>
        <v>40</v>
      </c>
      <c r="BE114" s="1">
        <f>MU!BE100+UMKC!BE65+'S&amp;T'!BE51+UMSL!BE59</f>
        <v>44</v>
      </c>
      <c r="BF114" s="1">
        <f>MU!BF100+UMKC!BF65+'S&amp;T'!BF51+UMSL!BF59</f>
        <v>55</v>
      </c>
      <c r="BG114" s="1">
        <f>MU!BG100+UMKC!BG65+'S&amp;T'!BG51+UMSL!BG59</f>
        <v>58</v>
      </c>
      <c r="BH114" s="6"/>
    </row>
    <row r="115" spans="1:60" ht="13.5" customHeight="1" x14ac:dyDescent="0.2">
      <c r="A115" s="5"/>
      <c r="C115" s="1" t="s">
        <v>7</v>
      </c>
      <c r="W115" s="1">
        <f>MU!W101+UMKC!W66+'S&amp;T'!W52</f>
        <v>7</v>
      </c>
      <c r="X115" s="1">
        <f>MU!X101+UMKC!X66+'S&amp;T'!X52</f>
        <v>5</v>
      </c>
      <c r="Y115" s="1">
        <f>MU!Y101+UMKC!Y66+'S&amp;T'!Y52</f>
        <v>5</v>
      </c>
      <c r="Z115" s="1">
        <f>MU!Z101+UMKC!Z66+'S&amp;T'!Z52</f>
        <v>5</v>
      </c>
      <c r="AA115" s="1">
        <f>MU!AA101+UMKC!AA66+'S&amp;T'!AA52</f>
        <v>6</v>
      </c>
      <c r="AB115" s="1">
        <f>MU!AB101+UMKC!AB66+'S&amp;T'!AB52</f>
        <v>7</v>
      </c>
      <c r="AC115" s="1">
        <f>MU!AC101+UMKC!AC66+'S&amp;T'!AC52</f>
        <v>5</v>
      </c>
      <c r="AD115" s="1">
        <f>MU!AD101+UMKC!AD66+'S&amp;T'!AD52</f>
        <v>5</v>
      </c>
      <c r="AE115" s="1">
        <f>MU!AE101+UMKC!AE66+'S&amp;T'!AE52</f>
        <v>4</v>
      </c>
      <c r="AF115" s="1">
        <f>MU!AF101+UMKC!AF66+'S&amp;T'!AF52</f>
        <v>8</v>
      </c>
      <c r="AG115" s="1">
        <f>MU!AG101+UMKC!AG66+'S&amp;T'!AG52</f>
        <v>13</v>
      </c>
      <c r="AH115" s="1">
        <f>MU!AH101+UMKC!AH66+'S&amp;T'!AH52+UMSL!AH60</f>
        <v>14</v>
      </c>
      <c r="AI115" s="1">
        <f>MU!AI101+UMKC!AI66+'S&amp;T'!AI52+UMSL!AI60</f>
        <v>9</v>
      </c>
      <c r="AJ115" s="1">
        <f>MU!AJ101+UMKC!AJ66+'S&amp;T'!AJ52+UMSL!AJ60</f>
        <v>13</v>
      </c>
      <c r="AK115" s="1">
        <f>MU!AK101+UMKC!AK66+'S&amp;T'!AK52+UMSL!AK60</f>
        <v>8</v>
      </c>
      <c r="AL115" s="1">
        <f>MU!AL101+UMKC!AL66+'S&amp;T'!AL52+UMSL!AL60</f>
        <v>11</v>
      </c>
      <c r="AM115" s="1">
        <f>MU!AM101+UMKC!AM66+'S&amp;T'!AM52+UMSL!AM60</f>
        <v>7</v>
      </c>
      <c r="AN115" s="1">
        <f>MU!AN101+'S&amp;T'!AN52+UMSL!AN60</f>
        <v>8</v>
      </c>
      <c r="AO115" s="1">
        <f>MU!AO101+'S&amp;T'!AO52+UMSL!AO60</f>
        <v>12</v>
      </c>
      <c r="AP115" s="1">
        <f>MU!AP101+'S&amp;T'!AP52+UMSL!AP60</f>
        <v>18</v>
      </c>
      <c r="AQ115" s="1">
        <f>MU!AQ101+'S&amp;T'!AQ52+UMSL!AQ60</f>
        <v>15</v>
      </c>
      <c r="AR115" s="1">
        <f>MU!AR101+'S&amp;T'!AR52+UMSL!AR60</f>
        <v>16</v>
      </c>
      <c r="AS115" s="1">
        <f>MU!AS101+'S&amp;T'!AS52+UMSL!AS60</f>
        <v>14</v>
      </c>
      <c r="AT115" s="1">
        <f>MU!AT101+'S&amp;T'!AT52+UMSL!AT60</f>
        <v>17</v>
      </c>
      <c r="AU115" s="1">
        <f>MU!AU101+'S&amp;T'!AU52+UMSL!AU60</f>
        <v>13</v>
      </c>
      <c r="AV115" s="1">
        <f>MU!AV101+'S&amp;T'!AV52+UMSL!AV60</f>
        <v>17</v>
      </c>
      <c r="AW115" s="1">
        <f>MU!AW101+'S&amp;T'!AW52+UMSL!AW60</f>
        <v>23</v>
      </c>
      <c r="AX115" s="1">
        <f>MU!AX101+'S&amp;T'!AX52+UMSL!AX60</f>
        <v>18</v>
      </c>
      <c r="AY115" s="1">
        <f>MU!AY101+'S&amp;T'!AY52+UMSL!AY60</f>
        <v>20</v>
      </c>
      <c r="AZ115" s="1">
        <f>MU!AZ101+'S&amp;T'!AZ52+UMSL!AZ60</f>
        <v>23</v>
      </c>
      <c r="BA115" s="1">
        <f>MU!BA101+'S&amp;T'!BA52+UMSL!BA60</f>
        <v>20</v>
      </c>
      <c r="BB115" s="1">
        <f>MU!BB101+'S&amp;T'!BB52+UMSL!BB60</f>
        <v>26</v>
      </c>
      <c r="BC115" s="1">
        <f>MU!BC101+'S&amp;T'!BC52+UMSL!BC60</f>
        <v>16</v>
      </c>
      <c r="BD115" s="1">
        <f>MU!BD101+'S&amp;T'!BD52+UMSL!BD60</f>
        <v>19</v>
      </c>
      <c r="BE115" s="1">
        <f>MU!BE101+'S&amp;T'!BE52+UMSL!BE60</f>
        <v>23</v>
      </c>
      <c r="BF115" s="1">
        <f>MU!BF101+'S&amp;T'!BF52+UMSL!BF60</f>
        <v>12</v>
      </c>
      <c r="BG115" s="1">
        <f>MU!BG101+'S&amp;T'!BG52+UMSL!BG60</f>
        <v>20</v>
      </c>
      <c r="BH115" s="6"/>
    </row>
    <row r="116" spans="1:60" ht="13.5" customHeight="1" x14ac:dyDescent="0.2">
      <c r="A116" s="5"/>
      <c r="W116" s="9">
        <f t="shared" ref="W116:AA116" si="96">SUM(W112:W115)</f>
        <v>73</v>
      </c>
      <c r="X116" s="9">
        <f t="shared" si="96"/>
        <v>72</v>
      </c>
      <c r="Y116" s="9">
        <f t="shared" si="96"/>
        <v>83</v>
      </c>
      <c r="Z116" s="9">
        <f t="shared" si="96"/>
        <v>68</v>
      </c>
      <c r="AA116" s="9">
        <f t="shared" si="96"/>
        <v>86</v>
      </c>
      <c r="AB116" s="9">
        <f t="shared" ref="AB116:AD116" si="97">SUM(AB112:AB115)</f>
        <v>80</v>
      </c>
      <c r="AC116" s="9">
        <f t="shared" si="97"/>
        <v>89</v>
      </c>
      <c r="AD116" s="9">
        <f t="shared" si="97"/>
        <v>95</v>
      </c>
      <c r="AE116" s="9">
        <f t="shared" ref="AE116:AG116" si="98">SUM(AE112:AE115)</f>
        <v>100</v>
      </c>
      <c r="AF116" s="9">
        <f t="shared" si="98"/>
        <v>100</v>
      </c>
      <c r="AG116" s="9">
        <f t="shared" si="98"/>
        <v>88</v>
      </c>
      <c r="AH116" s="9">
        <f t="shared" ref="AH116:AV116" si="99">SUM(AH112:AH115)</f>
        <v>81</v>
      </c>
      <c r="AI116" s="9">
        <f t="shared" si="99"/>
        <v>95</v>
      </c>
      <c r="AJ116" s="9">
        <f t="shared" si="99"/>
        <v>101</v>
      </c>
      <c r="AK116" s="9">
        <f t="shared" si="99"/>
        <v>73</v>
      </c>
      <c r="AL116" s="9">
        <f t="shared" si="99"/>
        <v>94</v>
      </c>
      <c r="AM116" s="9">
        <f t="shared" si="99"/>
        <v>114</v>
      </c>
      <c r="AN116" s="9">
        <f t="shared" si="99"/>
        <v>111</v>
      </c>
      <c r="AO116" s="9">
        <f t="shared" si="99"/>
        <v>112</v>
      </c>
      <c r="AP116" s="9">
        <f t="shared" si="99"/>
        <v>135</v>
      </c>
      <c r="AQ116" s="9">
        <f t="shared" si="99"/>
        <v>142</v>
      </c>
      <c r="AR116" s="9">
        <f t="shared" si="99"/>
        <v>132</v>
      </c>
      <c r="AS116" s="9">
        <f t="shared" si="99"/>
        <v>146</v>
      </c>
      <c r="AT116" s="9">
        <f t="shared" si="99"/>
        <v>138</v>
      </c>
      <c r="AU116" s="9">
        <f t="shared" si="99"/>
        <v>147</v>
      </c>
      <c r="AV116" s="9">
        <f t="shared" si="99"/>
        <v>159</v>
      </c>
      <c r="AW116" s="9">
        <f>SUM(AW111:AW115)</f>
        <v>178</v>
      </c>
      <c r="AX116" s="9">
        <f t="shared" ref="AX116:BE116" si="100">SUM(AX111:AX115)</f>
        <v>210</v>
      </c>
      <c r="AY116" s="9">
        <f t="shared" si="100"/>
        <v>248</v>
      </c>
      <c r="AZ116" s="9">
        <f t="shared" si="100"/>
        <v>208</v>
      </c>
      <c r="BA116" s="9">
        <f t="shared" si="100"/>
        <v>246</v>
      </c>
      <c r="BB116" s="9">
        <f t="shared" si="100"/>
        <v>239</v>
      </c>
      <c r="BC116" s="9">
        <f t="shared" si="100"/>
        <v>216</v>
      </c>
      <c r="BD116" s="9">
        <f t="shared" si="100"/>
        <v>201</v>
      </c>
      <c r="BE116" s="9">
        <f t="shared" si="100"/>
        <v>221</v>
      </c>
      <c r="BF116" s="9">
        <f t="shared" ref="BF116:BG116" si="101">SUM(BF111:BF115)</f>
        <v>182</v>
      </c>
      <c r="BG116" s="9">
        <f t="shared" si="101"/>
        <v>235</v>
      </c>
      <c r="BH116" s="6"/>
    </row>
    <row r="117" spans="1:60" ht="13.5" hidden="1" customHeight="1" x14ac:dyDescent="0.2">
      <c r="A117" s="5"/>
      <c r="B117" s="8" t="s">
        <v>111</v>
      </c>
      <c r="BH117" s="6"/>
    </row>
    <row r="118" spans="1:60" ht="13.5" hidden="1" customHeight="1" x14ac:dyDescent="0.2">
      <c r="A118" s="5"/>
      <c r="C118" s="1" t="s">
        <v>0</v>
      </c>
      <c r="AY118" s="1">
        <f>UMSL!AY63</f>
        <v>1</v>
      </c>
      <c r="AZ118" s="1">
        <f>UMSL!AZ63</f>
        <v>0</v>
      </c>
      <c r="BA118" s="1">
        <f>UMSL!BA63</f>
        <v>0</v>
      </c>
      <c r="BB118" s="1">
        <f>UMSL!BB63</f>
        <v>0</v>
      </c>
      <c r="BC118" s="1">
        <f>UMSL!BC63</f>
        <v>0</v>
      </c>
      <c r="BD118" s="1">
        <f>UMSL!BD63</f>
        <v>0</v>
      </c>
      <c r="BH118" s="6"/>
    </row>
    <row r="119" spans="1:60" ht="13.5" customHeight="1" x14ac:dyDescent="0.2">
      <c r="A119" s="5"/>
      <c r="B119" s="8" t="s">
        <v>84</v>
      </c>
      <c r="BH119" s="6"/>
    </row>
    <row r="120" spans="1:60" ht="13.5" customHeight="1" x14ac:dyDescent="0.2">
      <c r="A120" s="5"/>
      <c r="B120" s="8"/>
      <c r="C120" s="1" t="s">
        <v>10</v>
      </c>
      <c r="AW120" s="1">
        <f>UMSL!AW65</f>
        <v>0</v>
      </c>
      <c r="AX120" s="1">
        <f>UMSL!AX65</f>
        <v>0</v>
      </c>
      <c r="AY120" s="1">
        <f>UMSL!AY65</f>
        <v>1</v>
      </c>
      <c r="AZ120" s="1">
        <f>UMSL!AZ65</f>
        <v>0</v>
      </c>
      <c r="BA120" s="1">
        <f>UMKC!BA69+UMSL!BA65</f>
        <v>2</v>
      </c>
      <c r="BB120" s="1">
        <f>UMKC!BB69+UMSL!BB65</f>
        <v>6</v>
      </c>
      <c r="BC120" s="1">
        <f>UMKC!BC69+UMSL!BC65</f>
        <v>14</v>
      </c>
      <c r="BD120" s="1">
        <f>UMKC!BD69+UMSL!BD65</f>
        <v>9</v>
      </c>
      <c r="BE120" s="1">
        <f>UMKC!BE69+UMSL!BE65</f>
        <v>12</v>
      </c>
      <c r="BF120" s="1">
        <f>UMKC!BF69+'S&amp;T'!BF55+UMSL!BF65</f>
        <v>2</v>
      </c>
      <c r="BG120" s="1">
        <f>UMKC!BG69+'S&amp;T'!BG55+UMSL!BG65</f>
        <v>1</v>
      </c>
      <c r="BH120" s="6"/>
    </row>
    <row r="121" spans="1:60" ht="13.5" customHeight="1" x14ac:dyDescent="0.2">
      <c r="A121" s="5"/>
      <c r="C121" s="1" t="s">
        <v>0</v>
      </c>
      <c r="W121" s="1">
        <f>MU!W104+UMKC!W70</f>
        <v>32</v>
      </c>
      <c r="X121" s="1">
        <f>MU!X104+UMKC!X70</f>
        <v>27</v>
      </c>
      <c r="Y121" s="1">
        <f>MU!Y104+UMKC!Y70</f>
        <v>68</v>
      </c>
      <c r="Z121" s="1">
        <f>MU!Z104+UMKC!Z70</f>
        <v>69</v>
      </c>
      <c r="AA121" s="1">
        <f>MU!AA104+UMKC!AA70</f>
        <v>89</v>
      </c>
      <c r="AB121" s="1">
        <f>MU!AB104+UMKC!AB70</f>
        <v>93</v>
      </c>
      <c r="AC121" s="1">
        <f>MU!AC104+UMKC!AC70</f>
        <v>74</v>
      </c>
      <c r="AD121" s="1">
        <f>MU!AD104+UMKC!AD70</f>
        <v>75</v>
      </c>
      <c r="AE121" s="1">
        <f>MU!AE104+UMKC!AE70</f>
        <v>71</v>
      </c>
      <c r="AF121" s="1">
        <f>MU!AF104+UMKC!AF70</f>
        <v>72</v>
      </c>
      <c r="AG121" s="1">
        <f>MU!AG104+UMKC!AG70</f>
        <v>91</v>
      </c>
      <c r="AH121" s="1">
        <f>MU!AH104+UMKC!AH70</f>
        <v>105</v>
      </c>
      <c r="AI121" s="1">
        <f>MU!AI104+UMKC!AI70</f>
        <v>131</v>
      </c>
      <c r="AJ121" s="1">
        <f>MU!AJ104+UMKC!AJ70</f>
        <v>168</v>
      </c>
      <c r="AK121" s="1">
        <f>MU!AK104+UMKC!AK70</f>
        <v>158</v>
      </c>
      <c r="AL121" s="1">
        <f>MU!AL104+UMKC!AL70</f>
        <v>150</v>
      </c>
      <c r="AM121" s="1">
        <f>MU!AM104+UMKC!AM70</f>
        <v>183</v>
      </c>
      <c r="AN121" s="1">
        <f>MU!AN104+UMKC!AN70</f>
        <v>160</v>
      </c>
      <c r="AO121" s="1">
        <f>MU!AO104+UMKC!AO70</f>
        <v>135</v>
      </c>
      <c r="AP121" s="1">
        <f>MU!AP104+UMKC!AP70</f>
        <v>138</v>
      </c>
      <c r="AQ121" s="1">
        <f>MU!AQ104+UMKC!AQ70+UMSL!AQ66</f>
        <v>163</v>
      </c>
      <c r="AR121" s="1">
        <f>MU!AR104+UMKC!AR70+UMSL!AR66</f>
        <v>154</v>
      </c>
      <c r="AS121" s="1">
        <f>MU!AS104+UMKC!AS70+UMSL!AS66</f>
        <v>152</v>
      </c>
      <c r="AT121" s="1">
        <f>MU!AT104+UMKC!AT70+UMSL!AT66</f>
        <v>118</v>
      </c>
      <c r="AU121" s="1">
        <f>MU!AU104+UMKC!AU70+UMSL!AU66</f>
        <v>106</v>
      </c>
      <c r="AV121" s="1">
        <f>MU!AV104+UMKC!AV70+UMSL!AV66</f>
        <v>104</v>
      </c>
      <c r="AW121" s="1">
        <f>MU!AW104+UMKC!AW70+UMSL!AW66</f>
        <v>117</v>
      </c>
      <c r="AX121" s="1">
        <f>MU!AX104+UMKC!AX70+UMSL!AX66</f>
        <v>126</v>
      </c>
      <c r="AY121" s="1">
        <f>MU!AY104+UMKC!AY70+UMSL!AY66</f>
        <v>124</v>
      </c>
      <c r="AZ121" s="1">
        <f>MU!AZ104+UMKC!AZ70+UMSL!AZ66</f>
        <v>167</v>
      </c>
      <c r="BA121" s="1">
        <f>MU!BA104+UMSL!BA66</f>
        <v>142</v>
      </c>
      <c r="BB121" s="1">
        <f>MU!BB104+UMSL!BB66</f>
        <v>128</v>
      </c>
      <c r="BC121" s="1">
        <f>MU!BC104+UMSL!BC66</f>
        <v>120</v>
      </c>
      <c r="BD121" s="1">
        <f>MU!BD104+UMSL!BD66</f>
        <v>89</v>
      </c>
      <c r="BE121" s="1">
        <f>MU!BE104+UMKC!BE70+UMSL!BE66</f>
        <v>70</v>
      </c>
      <c r="BF121" s="1">
        <f>MU!BF104+UMKC!BF70+UMSL!BF66</f>
        <v>61</v>
      </c>
      <c r="BG121" s="1">
        <f>MU!BG104+UMKC!BG70+'S&amp;T'!BG56+UMSL!BG66</f>
        <v>65</v>
      </c>
      <c r="BH121" s="6"/>
    </row>
    <row r="122" spans="1:60" ht="13.5" customHeight="1" x14ac:dyDescent="0.2">
      <c r="A122" s="5"/>
      <c r="C122" s="1" t="s">
        <v>9</v>
      </c>
      <c r="AG122" s="1">
        <f>UMSL!AG67</f>
        <v>6</v>
      </c>
      <c r="AH122" s="1">
        <f>UMSL!AH67</f>
        <v>5</v>
      </c>
      <c r="AI122" s="1">
        <f>UMSL!AI67</f>
        <v>1</v>
      </c>
      <c r="AJ122" s="1">
        <f>UMSL!AJ67</f>
        <v>3</v>
      </c>
      <c r="AK122" s="1">
        <f>UMSL!AK67</f>
        <v>3</v>
      </c>
      <c r="AL122" s="1">
        <f>UMSL!AL67</f>
        <v>0</v>
      </c>
      <c r="AM122" s="1">
        <f>UMSL!AM67</f>
        <v>10</v>
      </c>
      <c r="AN122" s="1">
        <f>UMSL!AN67</f>
        <v>3</v>
      </c>
      <c r="AO122" s="1">
        <f>'S&amp;T'!AO57+UMSL!AO67</f>
        <v>9</v>
      </c>
      <c r="AP122" s="1">
        <f>UMKC!AP71+'S&amp;T'!AP57+UMSL!AP67</f>
        <v>9</v>
      </c>
      <c r="AQ122" s="1">
        <f>UMKC!AQ71+'S&amp;T'!AQ57+UMSL!AQ67</f>
        <v>7</v>
      </c>
      <c r="AR122" s="1">
        <f>UMKC!AR71+'S&amp;T'!AR57+UMSL!AR67</f>
        <v>6</v>
      </c>
      <c r="AS122" s="1">
        <f>UMKC!AS71+'S&amp;T'!AS57+UMSL!AS67</f>
        <v>9</v>
      </c>
      <c r="AT122" s="1">
        <f>UMKC!AT71+'S&amp;T'!AT57+UMSL!AT67</f>
        <v>20</v>
      </c>
      <c r="AU122" s="1">
        <f>UMKC!AU71+'S&amp;T'!AU57+UMSL!AU67</f>
        <v>15</v>
      </c>
      <c r="AV122" s="1">
        <f>UMKC!AV71+'S&amp;T'!AV57+UMSL!AV67</f>
        <v>18</v>
      </c>
      <c r="AW122" s="1">
        <f>UMKC!AW71+'S&amp;T'!AW57+UMSL!AW67</f>
        <v>28</v>
      </c>
      <c r="AX122" s="1">
        <f>MU!AX105+UMKC!AX71+UMSL!AX67</f>
        <v>4</v>
      </c>
      <c r="AY122" s="1">
        <f>MU!AY105+UMKC!AY71+UMSL!AY67</f>
        <v>18</v>
      </c>
      <c r="AZ122" s="1">
        <f>MU!AZ105+UMKC!AZ71+UMSL!AZ67</f>
        <v>25</v>
      </c>
      <c r="BA122" s="1">
        <f>MU!BA105+UMKC!BA71+UMSL!BA67</f>
        <v>17</v>
      </c>
      <c r="BB122" s="1">
        <f>MU!BB105+UMKC!BB71+UMSL!BB67</f>
        <v>29</v>
      </c>
      <c r="BC122" s="1">
        <f>MU!BC105+UMKC!BC71+UMSL!BC67</f>
        <v>41</v>
      </c>
      <c r="BD122" s="1">
        <f>MU!BD105+UMKC!BD71+UMSL!BD67</f>
        <v>30</v>
      </c>
      <c r="BE122" s="1">
        <f>MU!BE105+UMKC!BE71+UMSL!BE67</f>
        <v>30</v>
      </c>
      <c r="BF122" s="1">
        <f>MU!BF105+UMKC!BF71+UMSL!BF67</f>
        <v>55</v>
      </c>
      <c r="BG122" s="1">
        <f>MU!BG105+UMKC!BG71+UMSL!BG67</f>
        <v>60</v>
      </c>
      <c r="BH122" s="6"/>
    </row>
    <row r="123" spans="1:60" ht="13.5" customHeight="1" x14ac:dyDescent="0.2">
      <c r="A123" s="5"/>
      <c r="C123" s="1" t="s">
        <v>5</v>
      </c>
      <c r="Y123" s="1">
        <f>UMSL!Y68</f>
        <v>2</v>
      </c>
      <c r="Z123" s="1">
        <f>UMSL!Z68</f>
        <v>1</v>
      </c>
      <c r="AA123" s="1">
        <f>UMSL!AA68</f>
        <v>1</v>
      </c>
      <c r="AB123" s="1">
        <f>UMSL!AB68</f>
        <v>4</v>
      </c>
      <c r="AC123" s="1">
        <f>UMSL!AC68</f>
        <v>3</v>
      </c>
      <c r="AD123" s="1">
        <f>UMSL!AD68</f>
        <v>6</v>
      </c>
      <c r="AE123" s="1">
        <f>UMSL!AE68</f>
        <v>6</v>
      </c>
      <c r="AF123" s="1">
        <f>UMSL!AF68</f>
        <v>6</v>
      </c>
      <c r="AG123" s="1">
        <f>UMSL!AG68</f>
        <v>6</v>
      </c>
      <c r="AH123" s="1">
        <f>UMSL!AH68</f>
        <v>1</v>
      </c>
      <c r="AI123" s="1">
        <f>UMSL!AI68</f>
        <v>3</v>
      </c>
      <c r="AJ123" s="1">
        <f>UMSL!AJ68</f>
        <v>1</v>
      </c>
      <c r="AK123" s="1">
        <f>MU!AK106+UMSL!AK68</f>
        <v>8</v>
      </c>
      <c r="AL123" s="1">
        <f>MU!AL106+UMSL!AL68</f>
        <v>1</v>
      </c>
      <c r="AM123" s="1">
        <f>MU!AM106+UMSL!AM68</f>
        <v>5</v>
      </c>
      <c r="AN123" s="1">
        <f>MU!AN106+UMSL!AN68</f>
        <v>6</v>
      </c>
      <c r="AO123" s="1">
        <f>MU!AO106+UMSL!AO68</f>
        <v>6</v>
      </c>
      <c r="AP123" s="1">
        <f>MU!AP106+UMSL!AP68</f>
        <v>4</v>
      </c>
      <c r="AQ123" s="1">
        <f>MU!AQ106+UMSL!AQ68</f>
        <v>7</v>
      </c>
      <c r="AR123" s="1">
        <f>MU!AR106+UMSL!AR68</f>
        <v>10</v>
      </c>
      <c r="AS123" s="1">
        <f>MU!AS106+UMSL!AS68</f>
        <v>7</v>
      </c>
      <c r="AT123" s="1">
        <f>MU!AT106+UMSL!AT68</f>
        <v>8</v>
      </c>
      <c r="AU123" s="1">
        <f>MU!AU106+UMSL!AU68</f>
        <v>11</v>
      </c>
      <c r="AV123" s="1">
        <f>MU!AV106+UMSL!AV68</f>
        <v>10</v>
      </c>
      <c r="AW123" s="1">
        <f>MU!AW106+UMSL!AW68</f>
        <v>11</v>
      </c>
      <c r="AX123" s="1">
        <f>MU!AX106+UMSL!AX68</f>
        <v>5</v>
      </c>
      <c r="AY123" s="1">
        <f>MU!AY106+UMSL!AY68</f>
        <v>13</v>
      </c>
      <c r="AZ123" s="1">
        <f>MU!AZ106+UMSL!AZ68</f>
        <v>11</v>
      </c>
      <c r="BA123" s="1">
        <f>MU!BA106+UMSL!BA68</f>
        <v>8</v>
      </c>
      <c r="BB123" s="1">
        <f>MU!BB106+UMSL!BB68</f>
        <v>11</v>
      </c>
      <c r="BC123" s="1">
        <f>MU!BC106+UMSL!BC68</f>
        <v>16</v>
      </c>
      <c r="BD123" s="1">
        <f>MU!BD106+UMSL!BD68</f>
        <v>42</v>
      </c>
      <c r="BE123" s="1">
        <f>MU!BE106+UMKC!BE72+UMSL!BE68</f>
        <v>36</v>
      </c>
      <c r="BF123" s="1">
        <f>MU!BF106+UMKC!BF72+UMSL!BF68</f>
        <v>44</v>
      </c>
      <c r="BG123" s="1">
        <f>MU!BG106+UMKC!BG72+UMSL!BG68</f>
        <v>17</v>
      </c>
      <c r="BH123" s="6"/>
    </row>
    <row r="124" spans="1:60" ht="13.5" customHeight="1" x14ac:dyDescent="0.2">
      <c r="A124" s="5"/>
      <c r="C124" s="1" t="s">
        <v>11</v>
      </c>
      <c r="BB124" s="1">
        <f>MU!BB107</f>
        <v>5</v>
      </c>
      <c r="BC124" s="1">
        <f>MU!BC107</f>
        <v>5</v>
      </c>
      <c r="BD124" s="1">
        <f>MU!BD107</f>
        <v>28</v>
      </c>
      <c r="BE124" s="1">
        <f>MU!BE107</f>
        <v>25</v>
      </c>
      <c r="BF124" s="1">
        <f>MU!BF107</f>
        <v>21</v>
      </c>
      <c r="BG124" s="1">
        <f>MU!BG107</f>
        <v>12</v>
      </c>
      <c r="BH124" s="6"/>
    </row>
    <row r="125" spans="1:60" ht="13.5" customHeight="1" x14ac:dyDescent="0.2">
      <c r="A125" s="5"/>
      <c r="C125" s="1" t="s">
        <v>7</v>
      </c>
      <c r="AB125" s="1">
        <f>UMKC!AB73</f>
        <v>1</v>
      </c>
      <c r="AC125" s="1">
        <f>UMKC!AC73</f>
        <v>1</v>
      </c>
      <c r="AD125" s="1">
        <f>UMKC!AD73</f>
        <v>8</v>
      </c>
      <c r="AE125" s="1">
        <f>UMKC!AE73</f>
        <v>6</v>
      </c>
      <c r="AF125" s="1">
        <f>UMKC!AF73</f>
        <v>16</v>
      </c>
      <c r="AG125" s="1">
        <f>UMKC!AG73</f>
        <v>19</v>
      </c>
      <c r="AH125" s="1">
        <f>UMKC!AH73</f>
        <v>23</v>
      </c>
      <c r="AI125" s="1">
        <f>UMKC!AI73</f>
        <v>35</v>
      </c>
      <c r="AJ125" s="1">
        <f>UMKC!AJ73</f>
        <v>38</v>
      </c>
      <c r="AK125" s="1">
        <f>UMKC!AK73</f>
        <v>42</v>
      </c>
      <c r="AL125" s="1">
        <f>MU!AL108+UMKC!AL73</f>
        <v>38</v>
      </c>
      <c r="AM125" s="1">
        <f>MU!AM108+UMKC!AM73</f>
        <v>37</v>
      </c>
      <c r="AN125" s="1">
        <f>MU!AN108+UMKC!AN73</f>
        <v>35</v>
      </c>
      <c r="AO125" s="1">
        <f>MU!AO108+UMKC!AO73</f>
        <v>29</v>
      </c>
      <c r="AP125" s="1">
        <f>MU!AP108+UMKC!AP73</f>
        <v>43</v>
      </c>
      <c r="AQ125" s="1">
        <f>MU!AQ108+UMKC!AQ73</f>
        <v>44</v>
      </c>
      <c r="AR125" s="1">
        <f>MU!AR108+UMKC!AR73</f>
        <v>33</v>
      </c>
      <c r="AS125" s="1">
        <f>MU!AS108+UMKC!AS73</f>
        <v>25</v>
      </c>
      <c r="AT125" s="1">
        <f>MU!AT108+UMKC!AT73</f>
        <v>33</v>
      </c>
      <c r="AU125" s="1">
        <f>MU!AU108+UMKC!AU73</f>
        <v>33</v>
      </c>
      <c r="AV125" s="1">
        <f>MU!AV108+UMKC!AV73</f>
        <v>42</v>
      </c>
      <c r="AW125" s="1">
        <f>MU!AW108+UMKC!AW73</f>
        <v>45</v>
      </c>
      <c r="AX125" s="1">
        <f>MU!AX108+UMKC!AX73</f>
        <v>55</v>
      </c>
      <c r="AY125" s="1">
        <f>MU!AY108+UMKC!AY73</f>
        <v>47</v>
      </c>
      <c r="AZ125" s="1">
        <f>MU!AZ108+UMKC!AZ73</f>
        <v>48</v>
      </c>
      <c r="BA125" s="1">
        <f>MU!BA108+UMKC!BA73</f>
        <v>49</v>
      </c>
      <c r="BB125" s="1">
        <f>MU!BB108+UMKC!BB73</f>
        <v>44</v>
      </c>
      <c r="BC125" s="1">
        <f>MU!BC108+UMKC!BC73</f>
        <v>45</v>
      </c>
      <c r="BD125" s="1">
        <f>MU!BD108+UMKC!BD73</f>
        <v>44</v>
      </c>
      <c r="BE125" s="1">
        <f>MU!BE108+UMKC!BE73</f>
        <v>48</v>
      </c>
      <c r="BF125" s="1">
        <f>MU!BF108+UMKC!BF73</f>
        <v>57</v>
      </c>
      <c r="BG125" s="1">
        <f>MU!BG108+UMKC!BG73</f>
        <v>65</v>
      </c>
      <c r="BH125" s="6"/>
    </row>
    <row r="126" spans="1:60" ht="13.5" customHeight="1" x14ac:dyDescent="0.2">
      <c r="A126" s="5"/>
      <c r="W126" s="9">
        <f>W121</f>
        <v>32</v>
      </c>
      <c r="X126" s="9">
        <f>X121</f>
        <v>27</v>
      </c>
      <c r="Y126" s="9">
        <f t="shared" ref="Y126:Z126" si="102">SUM(Y121:Y123)</f>
        <v>70</v>
      </c>
      <c r="Z126" s="9">
        <f t="shared" si="102"/>
        <v>70</v>
      </c>
      <c r="AA126" s="9">
        <f>SUM(AA121:AA123)</f>
        <v>90</v>
      </c>
      <c r="AB126" s="9">
        <f t="shared" ref="AB126:AD126" si="103">SUM(AB121:AB125)</f>
        <v>98</v>
      </c>
      <c r="AC126" s="9">
        <f t="shared" si="103"/>
        <v>78</v>
      </c>
      <c r="AD126" s="9">
        <f t="shared" si="103"/>
        <v>89</v>
      </c>
      <c r="AE126" s="9">
        <f t="shared" ref="AE126:AG126" si="104">SUM(AE121:AE125)</f>
        <v>83</v>
      </c>
      <c r="AF126" s="9">
        <f t="shared" si="104"/>
        <v>94</v>
      </c>
      <c r="AG126" s="9">
        <f t="shared" si="104"/>
        <v>122</v>
      </c>
      <c r="AH126" s="9">
        <f t="shared" ref="AH126:AV126" si="105">SUM(AH121:AH125)</f>
        <v>134</v>
      </c>
      <c r="AI126" s="9">
        <f t="shared" si="105"/>
        <v>170</v>
      </c>
      <c r="AJ126" s="9">
        <f t="shared" si="105"/>
        <v>210</v>
      </c>
      <c r="AK126" s="9">
        <f t="shared" si="105"/>
        <v>211</v>
      </c>
      <c r="AL126" s="9">
        <f t="shared" si="105"/>
        <v>189</v>
      </c>
      <c r="AM126" s="9">
        <f t="shared" si="105"/>
        <v>235</v>
      </c>
      <c r="AN126" s="9">
        <f t="shared" si="105"/>
        <v>204</v>
      </c>
      <c r="AO126" s="9">
        <f>SUM(AO121:AO125)</f>
        <v>179</v>
      </c>
      <c r="AP126" s="9">
        <f t="shared" si="105"/>
        <v>194</v>
      </c>
      <c r="AQ126" s="9">
        <f t="shared" si="105"/>
        <v>221</v>
      </c>
      <c r="AR126" s="9">
        <f t="shared" si="105"/>
        <v>203</v>
      </c>
      <c r="AS126" s="9">
        <f t="shared" si="105"/>
        <v>193</v>
      </c>
      <c r="AT126" s="9">
        <f t="shared" si="105"/>
        <v>179</v>
      </c>
      <c r="AU126" s="9">
        <f t="shared" si="105"/>
        <v>165</v>
      </c>
      <c r="AV126" s="9">
        <f t="shared" si="105"/>
        <v>174</v>
      </c>
      <c r="AW126" s="9">
        <f t="shared" ref="AW126:AX126" si="106">SUM(AW120:AW125)</f>
        <v>201</v>
      </c>
      <c r="AX126" s="9">
        <f t="shared" si="106"/>
        <v>190</v>
      </c>
      <c r="AY126" s="9">
        <f t="shared" ref="AY126:BC126" si="107">SUM(AY120:AY125)</f>
        <v>203</v>
      </c>
      <c r="AZ126" s="9">
        <f t="shared" si="107"/>
        <v>251</v>
      </c>
      <c r="BA126" s="9">
        <f t="shared" si="107"/>
        <v>218</v>
      </c>
      <c r="BB126" s="9">
        <f t="shared" si="107"/>
        <v>223</v>
      </c>
      <c r="BC126" s="9">
        <f t="shared" si="107"/>
        <v>241</v>
      </c>
      <c r="BD126" s="9">
        <f t="shared" ref="BD126:BE126" si="108">SUM(BD120:BD125)</f>
        <v>242</v>
      </c>
      <c r="BE126" s="9">
        <f t="shared" si="108"/>
        <v>221</v>
      </c>
      <c r="BF126" s="9">
        <f t="shared" ref="BF126:BG126" si="109">SUM(BF120:BF125)</f>
        <v>240</v>
      </c>
      <c r="BG126" s="9">
        <f t="shared" si="109"/>
        <v>220</v>
      </c>
      <c r="BH126" s="6"/>
    </row>
    <row r="127" spans="1:60" ht="13.5" customHeight="1" x14ac:dyDescent="0.2">
      <c r="A127" s="5"/>
      <c r="B127" s="8" t="s">
        <v>83</v>
      </c>
      <c r="BH127" s="6"/>
    </row>
    <row r="128" spans="1:60" ht="13.5" customHeight="1" x14ac:dyDescent="0.2">
      <c r="A128" s="5"/>
      <c r="B128" s="8"/>
      <c r="C128" s="1" t="s">
        <v>10</v>
      </c>
      <c r="BE128" s="1">
        <f>MU!BE111</f>
        <v>0</v>
      </c>
      <c r="BF128" s="1">
        <f>MU!BF111</f>
        <v>0</v>
      </c>
      <c r="BG128" s="1">
        <f>MU!BG111</f>
        <v>9</v>
      </c>
      <c r="BH128" s="6"/>
    </row>
    <row r="129" spans="1:60" ht="13.5" customHeight="1" x14ac:dyDescent="0.2">
      <c r="A129" s="5"/>
      <c r="C129" s="1" t="s">
        <v>0</v>
      </c>
      <c r="W129" s="1">
        <f>MU!W112</f>
        <v>52</v>
      </c>
      <c r="X129" s="1">
        <f>MU!X112</f>
        <v>51</v>
      </c>
      <c r="Y129" s="1">
        <f>MU!Y112</f>
        <v>32</v>
      </c>
      <c r="Z129" s="1">
        <f>MU!Z112</f>
        <v>40</v>
      </c>
      <c r="AA129" s="1">
        <f>MU!AA112</f>
        <v>38</v>
      </c>
      <c r="AB129" s="1">
        <f>MU!AB112</f>
        <v>58</v>
      </c>
      <c r="AC129" s="1">
        <f>MU!AC112</f>
        <v>85</v>
      </c>
      <c r="AD129" s="1">
        <f>MU!AD112</f>
        <v>71</v>
      </c>
      <c r="AE129" s="1">
        <f>MU!AE112</f>
        <v>78</v>
      </c>
      <c r="AF129" s="1">
        <f>MU!AF112</f>
        <v>61</v>
      </c>
      <c r="AG129" s="1">
        <f>MU!AG112</f>
        <v>63</v>
      </c>
      <c r="AH129" s="1">
        <f>MU!AH112</f>
        <v>70</v>
      </c>
      <c r="AI129" s="1">
        <f>MU!AI112</f>
        <v>74</v>
      </c>
      <c r="AJ129" s="1">
        <f>MU!AJ112</f>
        <v>67</v>
      </c>
      <c r="AK129" s="1">
        <f>MU!AK112</f>
        <v>39</v>
      </c>
      <c r="AL129" s="1">
        <f>MU!AL112</f>
        <v>52</v>
      </c>
      <c r="AM129" s="1">
        <f>MU!AM112</f>
        <v>50</v>
      </c>
      <c r="AN129" s="1">
        <f>MU!AN112</f>
        <v>38</v>
      </c>
      <c r="AO129" s="1">
        <f>MU!AO112</f>
        <v>42</v>
      </c>
      <c r="AP129" s="1">
        <f>MU!AP112</f>
        <v>27</v>
      </c>
      <c r="AQ129" s="1">
        <f>MU!AQ112</f>
        <v>40</v>
      </c>
      <c r="AR129" s="1">
        <f>MU!AR112</f>
        <v>29</v>
      </c>
      <c r="AS129" s="1">
        <f>MU!AS112</f>
        <v>33</v>
      </c>
      <c r="AT129" s="1">
        <f>MU!AT112</f>
        <v>26</v>
      </c>
      <c r="AU129" s="1">
        <f>MU!AU112</f>
        <v>27</v>
      </c>
      <c r="AV129" s="1">
        <f>MU!AV112</f>
        <v>26</v>
      </c>
      <c r="AW129" s="1">
        <f>MU!AW112</f>
        <v>44</v>
      </c>
      <c r="AX129" s="1">
        <f>MU!AX112</f>
        <v>99</v>
      </c>
      <c r="AY129" s="1">
        <f>MU!AY112</f>
        <v>172</v>
      </c>
      <c r="AZ129" s="1">
        <f>MU!AZ112</f>
        <v>132</v>
      </c>
      <c r="BA129" s="1">
        <f>MU!BA112</f>
        <v>124</v>
      </c>
      <c r="BB129" s="1">
        <f>MU!BB112</f>
        <v>112</v>
      </c>
      <c r="BC129" s="1">
        <f>MU!BC112</f>
        <v>133</v>
      </c>
      <c r="BD129" s="1">
        <f>MU!BD112</f>
        <v>126</v>
      </c>
      <c r="BE129" s="1">
        <f>MU!BE112+UMSL!BE71</f>
        <v>118</v>
      </c>
      <c r="BF129" s="1">
        <f>MU!BF112+UMSL!BF71</f>
        <v>90</v>
      </c>
      <c r="BG129" s="1">
        <f>MU!BG112+UMSL!BG71</f>
        <v>105</v>
      </c>
      <c r="BH129" s="6"/>
    </row>
    <row r="130" spans="1:60" ht="13.5" customHeight="1" x14ac:dyDescent="0.2">
      <c r="A130" s="5"/>
      <c r="C130" s="1" t="s">
        <v>5</v>
      </c>
      <c r="W130" s="1">
        <f>MU!W113</f>
        <v>2</v>
      </c>
      <c r="X130" s="1">
        <f>MU!X113</f>
        <v>10</v>
      </c>
      <c r="Y130" s="1">
        <f>MU!Y113</f>
        <v>3</v>
      </c>
      <c r="Z130" s="1">
        <f>MU!Z113</f>
        <v>4</v>
      </c>
      <c r="AA130" s="1">
        <f>MU!AA113</f>
        <v>6</v>
      </c>
      <c r="AB130" s="1">
        <f>MU!AB113</f>
        <v>3</v>
      </c>
      <c r="AC130" s="1">
        <f>MU!AC113</f>
        <v>4</v>
      </c>
      <c r="AD130" s="1">
        <f>MU!AD113</f>
        <v>6</v>
      </c>
      <c r="AE130" s="1">
        <f>MU!AE113</f>
        <v>9</v>
      </c>
      <c r="AF130" s="1">
        <f>MU!AF113</f>
        <v>7</v>
      </c>
      <c r="AG130" s="1">
        <f>MU!AG113</f>
        <v>9</v>
      </c>
      <c r="AH130" s="1">
        <f>MU!AH113</f>
        <v>3</v>
      </c>
      <c r="AI130" s="1">
        <f>MU!AI113</f>
        <v>7</v>
      </c>
      <c r="AJ130" s="1">
        <f>MU!AJ113</f>
        <v>8</v>
      </c>
      <c r="AK130" s="1">
        <f>MU!AK113</f>
        <v>4</v>
      </c>
      <c r="AL130" s="1">
        <f>MU!AL113</f>
        <v>6</v>
      </c>
      <c r="AM130" s="1">
        <f>MU!AM113</f>
        <v>6</v>
      </c>
      <c r="AN130" s="1">
        <f>MU!AN113</f>
        <v>5</v>
      </c>
      <c r="AO130" s="1">
        <f>MU!AO113</f>
        <v>8</v>
      </c>
      <c r="AP130" s="1">
        <f>MU!AP113</f>
        <v>5</v>
      </c>
      <c r="AQ130" s="1">
        <f>MU!AQ113</f>
        <v>7</v>
      </c>
      <c r="AR130" s="1">
        <f>MU!AR113</f>
        <v>4</v>
      </c>
      <c r="AS130" s="1">
        <f>MU!AS113</f>
        <v>7</v>
      </c>
      <c r="AT130" s="1">
        <f>MU!AT113</f>
        <v>11</v>
      </c>
      <c r="AU130" s="1">
        <f>MU!AU113</f>
        <v>3</v>
      </c>
      <c r="AV130" s="1">
        <f>MU!AV113</f>
        <v>7</v>
      </c>
      <c r="AW130" s="1">
        <f>MU!AW113</f>
        <v>5</v>
      </c>
      <c r="AX130" s="1">
        <f>MU!AX113</f>
        <v>5</v>
      </c>
      <c r="AY130" s="1">
        <f>MU!AY113</f>
        <v>3</v>
      </c>
      <c r="AZ130" s="1">
        <f>MU!AZ113</f>
        <v>1</v>
      </c>
      <c r="BA130" s="1">
        <f>MU!BA113</f>
        <v>7</v>
      </c>
      <c r="BB130" s="1">
        <f>MU!BB113</f>
        <v>3</v>
      </c>
      <c r="BC130" s="1">
        <f>MU!BC113</f>
        <v>2</v>
      </c>
      <c r="BD130" s="1">
        <f>MU!BD113</f>
        <v>7</v>
      </c>
      <c r="BE130" s="1">
        <f>MU!BE113</f>
        <v>4</v>
      </c>
      <c r="BF130" s="1">
        <f>MU!BF113</f>
        <v>4</v>
      </c>
      <c r="BG130" s="1">
        <f>MU!BG113</f>
        <v>5</v>
      </c>
      <c r="BH130" s="6"/>
    </row>
    <row r="131" spans="1:60" ht="13.5" hidden="1" customHeight="1" x14ac:dyDescent="0.2">
      <c r="A131" s="5"/>
      <c r="C131" s="1" t="s">
        <v>7</v>
      </c>
      <c r="AH131" s="1">
        <f>MU!AH114</f>
        <v>3</v>
      </c>
      <c r="AI131" s="1">
        <f>MU!AI114</f>
        <v>0</v>
      </c>
      <c r="AJ131" s="1">
        <f>MU!AJ114</f>
        <v>0</v>
      </c>
      <c r="AK131" s="1">
        <f>MU!AK114</f>
        <v>0</v>
      </c>
      <c r="AL131" s="1">
        <f>MU!AL114</f>
        <v>0</v>
      </c>
      <c r="AM131" s="1">
        <f>MU!AM114</f>
        <v>1</v>
      </c>
      <c r="AN131" s="1">
        <f>MU!AN114</f>
        <v>0</v>
      </c>
      <c r="AO131" s="1">
        <f>MU!AO114</f>
        <v>0</v>
      </c>
      <c r="AP131" s="1">
        <f>MU!AP114</f>
        <v>0</v>
      </c>
      <c r="AQ131" s="1">
        <f>MU!AQ114</f>
        <v>1</v>
      </c>
      <c r="BH131" s="6"/>
    </row>
    <row r="132" spans="1:60" ht="13.5" customHeight="1" x14ac:dyDescent="0.2">
      <c r="A132" s="5"/>
      <c r="W132" s="9">
        <f t="shared" ref="W132:AA132" si="110">SUM(W129:W130)</f>
        <v>54</v>
      </c>
      <c r="X132" s="9">
        <f t="shared" si="110"/>
        <v>61</v>
      </c>
      <c r="Y132" s="9">
        <f t="shared" si="110"/>
        <v>35</v>
      </c>
      <c r="Z132" s="9">
        <f t="shared" si="110"/>
        <v>44</v>
      </c>
      <c r="AA132" s="9">
        <f t="shared" si="110"/>
        <v>44</v>
      </c>
      <c r="AB132" s="9">
        <f t="shared" ref="AB132:AD132" si="111">SUM(AB129:AB130)</f>
        <v>61</v>
      </c>
      <c r="AC132" s="9">
        <f t="shared" si="111"/>
        <v>89</v>
      </c>
      <c r="AD132" s="9">
        <f t="shared" si="111"/>
        <v>77</v>
      </c>
      <c r="AE132" s="9">
        <f t="shared" ref="AE132:AF132" si="112">SUM(AE129:AE130)</f>
        <v>87</v>
      </c>
      <c r="AF132" s="9">
        <f t="shared" si="112"/>
        <v>68</v>
      </c>
      <c r="AG132" s="9">
        <f>SUM(AG129:AG130)</f>
        <v>72</v>
      </c>
      <c r="AH132" s="9">
        <f t="shared" ref="AH132:AQ132" si="113">SUM(AH129:AH131)</f>
        <v>76</v>
      </c>
      <c r="AI132" s="9">
        <f t="shared" si="113"/>
        <v>81</v>
      </c>
      <c r="AJ132" s="9">
        <f t="shared" si="113"/>
        <v>75</v>
      </c>
      <c r="AK132" s="9">
        <f t="shared" si="113"/>
        <v>43</v>
      </c>
      <c r="AL132" s="9">
        <f t="shared" si="113"/>
        <v>58</v>
      </c>
      <c r="AM132" s="9">
        <f t="shared" si="113"/>
        <v>57</v>
      </c>
      <c r="AN132" s="9">
        <f t="shared" si="113"/>
        <v>43</v>
      </c>
      <c r="AO132" s="9">
        <f t="shared" si="113"/>
        <v>50</v>
      </c>
      <c r="AP132" s="9">
        <f t="shared" si="113"/>
        <v>32</v>
      </c>
      <c r="AQ132" s="9">
        <f t="shared" si="113"/>
        <v>48</v>
      </c>
      <c r="AR132" s="9">
        <f>SUM(AR129:AR130)</f>
        <v>33</v>
      </c>
      <c r="AS132" s="9">
        <f t="shared" ref="AS132:AU132" si="114">SUM(AS129:AS130)</f>
        <v>40</v>
      </c>
      <c r="AT132" s="9">
        <f t="shared" si="114"/>
        <v>37</v>
      </c>
      <c r="AU132" s="9">
        <f t="shared" si="114"/>
        <v>30</v>
      </c>
      <c r="AV132" s="9">
        <f t="shared" ref="AV132:BA132" si="115">SUM(AV129:AV130)</f>
        <v>33</v>
      </c>
      <c r="AW132" s="9">
        <f t="shared" si="115"/>
        <v>49</v>
      </c>
      <c r="AX132" s="9">
        <f t="shared" si="115"/>
        <v>104</v>
      </c>
      <c r="AY132" s="9">
        <f t="shared" si="115"/>
        <v>175</v>
      </c>
      <c r="AZ132" s="9">
        <f t="shared" si="115"/>
        <v>133</v>
      </c>
      <c r="BA132" s="9">
        <f t="shared" si="115"/>
        <v>131</v>
      </c>
      <c r="BB132" s="9">
        <f t="shared" ref="BB132:BC132" si="116">SUM(BB129:BB130)</f>
        <v>115</v>
      </c>
      <c r="BC132" s="9">
        <f t="shared" si="116"/>
        <v>135</v>
      </c>
      <c r="BD132" s="9">
        <f t="shared" ref="BD132" si="117">SUM(BD129:BD130)</f>
        <v>133</v>
      </c>
      <c r="BE132" s="9">
        <f>SUM(BE128:BE130)</f>
        <v>122</v>
      </c>
      <c r="BF132" s="9">
        <f t="shared" ref="BF132" si="118">SUM(BF128:BF130)</f>
        <v>94</v>
      </c>
      <c r="BG132" s="9">
        <f>SUM(BG128:BG130)</f>
        <v>119</v>
      </c>
      <c r="BH132" s="6"/>
    </row>
    <row r="133" spans="1:60" ht="13.5" customHeight="1" x14ac:dyDescent="0.2">
      <c r="A133" s="5"/>
      <c r="B133" s="8" t="s">
        <v>82</v>
      </c>
      <c r="BH133" s="6"/>
    </row>
    <row r="134" spans="1:60" ht="13.5" customHeight="1" x14ac:dyDescent="0.2">
      <c r="A134" s="5"/>
      <c r="B134" s="8"/>
      <c r="C134" s="1" t="s">
        <v>10</v>
      </c>
      <c r="BE134" s="1">
        <f>MU!BE117+'S&amp;T'!BE60</f>
        <v>4</v>
      </c>
      <c r="BF134" s="1">
        <f>MU!BF117+'S&amp;T'!BF60</f>
        <v>11</v>
      </c>
      <c r="BG134" s="1">
        <f>MU!BG117+'S&amp;T'!BG60</f>
        <v>23</v>
      </c>
      <c r="BH134" s="6"/>
    </row>
    <row r="135" spans="1:60" ht="13.5" customHeight="1" x14ac:dyDescent="0.2">
      <c r="A135" s="5"/>
      <c r="C135" s="1" t="s">
        <v>0</v>
      </c>
      <c r="W135" s="1">
        <f>MU!W118+UMKC!W76+'S&amp;T'!W61+UMSL!W73</f>
        <v>20</v>
      </c>
      <c r="X135" s="1">
        <f>MU!X118+UMKC!X76+'S&amp;T'!X61+UMSL!X73</f>
        <v>11</v>
      </c>
      <c r="Y135" s="1">
        <f>MU!Y118+UMKC!Y76+'S&amp;T'!Y61+UMSL!Y73</f>
        <v>15</v>
      </c>
      <c r="Z135" s="1">
        <f>MU!Z118+UMKC!Z76+'S&amp;T'!Z61+UMSL!Z73</f>
        <v>16</v>
      </c>
      <c r="AA135" s="1">
        <f>MU!AA118+UMKC!AA76+'S&amp;T'!AA61+UMSL!AA73</f>
        <v>28</v>
      </c>
      <c r="AB135" s="1">
        <f>MU!AB118+UMKC!AB76+'S&amp;T'!AB61+UMSL!AB73</f>
        <v>49</v>
      </c>
      <c r="AC135" s="1">
        <f>MU!AC118+UMKC!AC76+'S&amp;T'!AC61+UMSL!AC73</f>
        <v>48</v>
      </c>
      <c r="AD135" s="1">
        <f>MU!AD118+UMKC!AD76+'S&amp;T'!AD61+UMSL!AD73</f>
        <v>45</v>
      </c>
      <c r="AE135" s="1">
        <f>MU!AE118+UMKC!AE76+'S&amp;T'!AE61+UMSL!AE73</f>
        <v>44</v>
      </c>
      <c r="AF135" s="1">
        <f>MU!AF118+UMKC!AF76+'S&amp;T'!AF61+UMSL!AF73</f>
        <v>27</v>
      </c>
      <c r="AG135" s="1">
        <f>MU!AG118+UMKC!AG76+'S&amp;T'!AG61+UMSL!AG73</f>
        <v>35</v>
      </c>
      <c r="AH135" s="1">
        <f>MU!AH118+UMKC!AH76+'S&amp;T'!AH61+UMSL!AH73</f>
        <v>51</v>
      </c>
      <c r="AI135" s="1">
        <f>MU!AI118+UMKC!AI76+'S&amp;T'!AI61+UMSL!AI73</f>
        <v>39</v>
      </c>
      <c r="AJ135" s="1">
        <f>MU!AJ118+UMKC!AJ76+'S&amp;T'!AJ61+UMSL!AJ73</f>
        <v>46</v>
      </c>
      <c r="AK135" s="1">
        <f>MU!AK118+UMKC!AK76+'S&amp;T'!AK61+UMSL!AK73</f>
        <v>41</v>
      </c>
      <c r="AL135" s="1">
        <f>MU!AL118+UMKC!AL76+'S&amp;T'!AL61+UMSL!AL73</f>
        <v>44</v>
      </c>
      <c r="AM135" s="1">
        <f>MU!AM118+UMKC!AM76+'S&amp;T'!AM61+UMSL!AM73</f>
        <v>48</v>
      </c>
      <c r="AN135" s="1">
        <f>MU!AN118+UMKC!AN76+'S&amp;T'!AN61+UMSL!AN73</f>
        <v>49</v>
      </c>
      <c r="AO135" s="1">
        <f>MU!AO118+UMKC!AO76+'S&amp;T'!AO61+UMSL!AO73</f>
        <v>59</v>
      </c>
      <c r="AP135" s="1">
        <f>MU!AP118+UMKC!AP76+'S&amp;T'!AP61+UMSL!AP73</f>
        <v>52</v>
      </c>
      <c r="AQ135" s="1">
        <f>MU!AQ118+UMKC!AQ76+'S&amp;T'!AQ61+UMSL!AQ73</f>
        <v>62</v>
      </c>
      <c r="AR135" s="1">
        <f>MU!AR118+UMKC!AR76+'S&amp;T'!AR61+UMSL!AR73</f>
        <v>49</v>
      </c>
      <c r="AS135" s="1">
        <f>MU!AS118+UMKC!AS76+'S&amp;T'!AS61+UMSL!AS73</f>
        <v>62</v>
      </c>
      <c r="AT135" s="1">
        <f>MU!AT118+UMKC!AT76+'S&amp;T'!AT61+UMSL!AT73</f>
        <v>64</v>
      </c>
      <c r="AU135" s="1">
        <f>MU!AU118+UMKC!AU76+'S&amp;T'!AU61+UMSL!AU73</f>
        <v>52</v>
      </c>
      <c r="AV135" s="1">
        <f>MU!AV118+UMKC!AV76+'S&amp;T'!AV61+UMSL!AV73</f>
        <v>48</v>
      </c>
      <c r="AW135" s="1">
        <f>MU!AW118+UMKC!AW76+'S&amp;T'!AW61+UMSL!AW73</f>
        <v>44</v>
      </c>
      <c r="AX135" s="1">
        <f>MU!AX118+UMKC!AX76+'S&amp;T'!AX61+UMSL!AX73</f>
        <v>57</v>
      </c>
      <c r="AY135" s="1">
        <f>MU!AY118+UMKC!AY76+'S&amp;T'!AY61+UMSL!AY73</f>
        <v>56</v>
      </c>
      <c r="AZ135" s="1">
        <f>MU!AZ118+UMKC!AZ76+'S&amp;T'!AZ61+UMSL!AZ73</f>
        <v>56</v>
      </c>
      <c r="BA135" s="1">
        <f>MU!BA118+UMKC!BA76+'S&amp;T'!BA61+UMSL!BA73</f>
        <v>47</v>
      </c>
      <c r="BB135" s="1">
        <f>MU!BB118+UMKC!BB76+'S&amp;T'!BB61+UMSL!BB73</f>
        <v>34</v>
      </c>
      <c r="BC135" s="1">
        <f>MU!BC118+UMKC!BC76+'S&amp;T'!BC61+UMSL!BC73</f>
        <v>39</v>
      </c>
      <c r="BD135" s="1">
        <f>MU!BD118+UMKC!BD76+'S&amp;T'!BD61+UMSL!BD73</f>
        <v>33</v>
      </c>
      <c r="BE135" s="1">
        <f>MU!BE118+UMKC!BE76+'S&amp;T'!BE61+UMSL!BE73</f>
        <v>37</v>
      </c>
      <c r="BF135" s="1">
        <f>MU!BF118+UMKC!BF76+'S&amp;T'!BF61+UMSL!BF73</f>
        <v>44</v>
      </c>
      <c r="BG135" s="1">
        <f>MU!BG118+UMKC!BG76+'S&amp;T'!BG61+UMSL!BG73</f>
        <v>28</v>
      </c>
      <c r="BH135" s="6"/>
    </row>
    <row r="136" spans="1:60" ht="13.5" customHeight="1" x14ac:dyDescent="0.2">
      <c r="A136" s="5"/>
      <c r="C136" s="1" t="s">
        <v>9</v>
      </c>
      <c r="AV136" s="1">
        <f>UMKC!AV77</f>
        <v>0</v>
      </c>
      <c r="AW136" s="1">
        <f>UMKC!AW77</f>
        <v>0</v>
      </c>
      <c r="AX136" s="1">
        <f>UMKC!AX77</f>
        <v>0</v>
      </c>
      <c r="AY136" s="1">
        <f>UMKC!AY77</f>
        <v>1</v>
      </c>
      <c r="AZ136" s="1">
        <f>UMKC!AZ77</f>
        <v>0</v>
      </c>
      <c r="BA136" s="1">
        <f>UMKC!BA77</f>
        <v>0</v>
      </c>
      <c r="BB136" s="1">
        <f>UMKC!BB77</f>
        <v>1</v>
      </c>
      <c r="BC136" s="1">
        <f>UMKC!BC77</f>
        <v>1</v>
      </c>
      <c r="BD136" s="1">
        <f>UMKC!BD77</f>
        <v>0</v>
      </c>
      <c r="BE136" s="1">
        <f>UMKC!BE77</f>
        <v>0</v>
      </c>
      <c r="BF136" s="1">
        <f>UMKC!BF77</f>
        <v>0</v>
      </c>
      <c r="BG136" s="1">
        <f>UMKC!BG77</f>
        <v>0</v>
      </c>
      <c r="BH136" s="6"/>
    </row>
    <row r="137" spans="1:60" ht="13.5" customHeight="1" x14ac:dyDescent="0.2">
      <c r="A137" s="5"/>
      <c r="C137" s="1" t="s">
        <v>5</v>
      </c>
      <c r="W137" s="1">
        <f>MU!W119</f>
        <v>0</v>
      </c>
      <c r="X137" s="1">
        <f>MU!X119</f>
        <v>0</v>
      </c>
      <c r="Y137" s="1">
        <f>MU!Y119</f>
        <v>2</v>
      </c>
      <c r="Z137" s="1">
        <f>MU!Z119</f>
        <v>2</v>
      </c>
      <c r="AA137" s="1">
        <f>MU!AA119</f>
        <v>6</v>
      </c>
      <c r="AB137" s="1">
        <f>MU!AB119</f>
        <v>2</v>
      </c>
      <c r="AC137" s="1">
        <f>MU!AC119</f>
        <v>1</v>
      </c>
      <c r="AD137" s="1">
        <f>MU!AD119</f>
        <v>6</v>
      </c>
      <c r="AE137" s="1">
        <f>MU!AE119</f>
        <v>6</v>
      </c>
      <c r="AF137" s="1">
        <f>MU!AF119</f>
        <v>6</v>
      </c>
      <c r="AG137" s="1">
        <f>MU!AG119</f>
        <v>1</v>
      </c>
      <c r="AH137" s="1">
        <f>MU!AH119</f>
        <v>4</v>
      </c>
      <c r="AI137" s="1">
        <f>MU!AI119</f>
        <v>3</v>
      </c>
      <c r="AJ137" s="1">
        <f>MU!AJ119</f>
        <v>3</v>
      </c>
      <c r="AK137" s="1">
        <f>MU!AK119+UMSL!AK74</f>
        <v>4</v>
      </c>
      <c r="AL137" s="1">
        <f>MU!AL119+UMSL!AL74</f>
        <v>8</v>
      </c>
      <c r="AM137" s="1">
        <f>MU!AM119+UMSL!AM74</f>
        <v>7</v>
      </c>
      <c r="AN137" s="1">
        <f>MU!AN119+UMSL!AN74</f>
        <v>5</v>
      </c>
      <c r="AO137" s="1">
        <f>MU!AO119+UMSL!AO74</f>
        <v>5</v>
      </c>
      <c r="AP137" s="1">
        <f>MU!AP119+UMSL!AP74</f>
        <v>20</v>
      </c>
      <c r="AQ137" s="1">
        <f>MU!AQ119+UMSL!AQ74</f>
        <v>17</v>
      </c>
      <c r="AR137" s="1">
        <f>MU!AR119+UMSL!AR74</f>
        <v>17</v>
      </c>
      <c r="AS137" s="1">
        <f>MU!AS119+UMSL!AS74</f>
        <v>21</v>
      </c>
      <c r="AT137" s="1">
        <f>MU!AT119+UMSL!AT74</f>
        <v>23</v>
      </c>
      <c r="AU137" s="1">
        <f>MU!AU119+UMSL!AU74</f>
        <v>21</v>
      </c>
      <c r="AV137" s="1">
        <f>MU!AV119+UMSL!AV74</f>
        <v>21</v>
      </c>
      <c r="AW137" s="1">
        <f>MU!AW119+UMSL!AW74</f>
        <v>30</v>
      </c>
      <c r="AX137" s="1">
        <f>MU!AX119+UMSL!AX74</f>
        <v>15</v>
      </c>
      <c r="AY137" s="1">
        <f>MU!AY119+UMSL!AY74</f>
        <v>16</v>
      </c>
      <c r="AZ137" s="1">
        <f>MU!AZ119+UMSL!AZ74</f>
        <v>16</v>
      </c>
      <c r="BA137" s="1">
        <f>MU!BA119+UMSL!BA74</f>
        <v>11</v>
      </c>
      <c r="BB137" s="1">
        <f>MU!BB119+UMSL!BB74</f>
        <v>11</v>
      </c>
      <c r="BC137" s="1">
        <f>MU!BC119+UMSL!BC74</f>
        <v>8</v>
      </c>
      <c r="BD137" s="1">
        <f>MU!BD119+UMSL!BD74</f>
        <v>10</v>
      </c>
      <c r="BE137" s="1">
        <f>MU!BE119+UMSL!BE74</f>
        <v>11</v>
      </c>
      <c r="BF137" s="1">
        <f>MU!BF119+UMSL!BF74</f>
        <v>5</v>
      </c>
      <c r="BG137" s="1">
        <f>MU!BG119+UMSL!BG74</f>
        <v>7</v>
      </c>
      <c r="BH137" s="6"/>
    </row>
    <row r="138" spans="1:60" ht="13.5" customHeight="1" x14ac:dyDescent="0.2">
      <c r="A138" s="5"/>
      <c r="C138" s="1" t="s">
        <v>7</v>
      </c>
      <c r="W138" s="1">
        <f>MU!W120</f>
        <v>1</v>
      </c>
      <c r="X138" s="1">
        <f>MU!X120</f>
        <v>1</v>
      </c>
      <c r="Y138" s="1">
        <f>MU!Y120</f>
        <v>1</v>
      </c>
      <c r="Z138" s="1">
        <f>MU!Z120</f>
        <v>0</v>
      </c>
      <c r="AA138" s="1">
        <f>MU!AA120</f>
        <v>3</v>
      </c>
      <c r="AB138" s="1">
        <f>MU!AB120</f>
        <v>3</v>
      </c>
      <c r="AC138" s="1">
        <f>MU!AC120</f>
        <v>1</v>
      </c>
      <c r="AD138" s="1">
        <f>MU!AD120</f>
        <v>3</v>
      </c>
      <c r="AE138" s="1">
        <f>MU!AE120</f>
        <v>2</v>
      </c>
      <c r="AF138" s="1">
        <f>MU!AF120</f>
        <v>3</v>
      </c>
      <c r="AG138" s="1">
        <f>MU!AG120</f>
        <v>1</v>
      </c>
      <c r="AH138" s="1">
        <f>MU!AH120</f>
        <v>1</v>
      </c>
      <c r="AI138" s="1">
        <f>MU!AI120</f>
        <v>0</v>
      </c>
      <c r="AJ138" s="1">
        <f>MU!AJ120</f>
        <v>2</v>
      </c>
      <c r="AK138" s="1">
        <f>MU!AK120</f>
        <v>4</v>
      </c>
      <c r="AL138" s="1">
        <f>MU!AL120</f>
        <v>2</v>
      </c>
      <c r="AM138" s="1">
        <f>MU!AM120</f>
        <v>1</v>
      </c>
      <c r="AN138" s="1">
        <f>MU!AN120</f>
        <v>0</v>
      </c>
      <c r="AO138" s="1">
        <f>MU!AO120</f>
        <v>3</v>
      </c>
      <c r="AP138" s="1">
        <f>MU!AP120</f>
        <v>2</v>
      </c>
      <c r="AQ138" s="1">
        <f>MU!AQ120</f>
        <v>5</v>
      </c>
      <c r="AR138" s="1">
        <f>MU!AR120</f>
        <v>7</v>
      </c>
      <c r="AS138" s="1">
        <f>MU!AS120</f>
        <v>6</v>
      </c>
      <c r="AT138" s="1">
        <f>MU!AT120</f>
        <v>3</v>
      </c>
      <c r="AU138" s="1">
        <f>MU!AU120</f>
        <v>1</v>
      </c>
      <c r="AV138" s="1">
        <f>MU!AV120</f>
        <v>7</v>
      </c>
      <c r="AW138" s="1">
        <f>MU!AW120</f>
        <v>0</v>
      </c>
      <c r="AX138" s="1">
        <f>MU!AX120</f>
        <v>4</v>
      </c>
      <c r="AY138" s="1">
        <f>MU!AY120</f>
        <v>2</v>
      </c>
      <c r="AZ138" s="1">
        <f>MU!AZ120</f>
        <v>4</v>
      </c>
      <c r="BA138" s="1">
        <f>MU!BA120</f>
        <v>3</v>
      </c>
      <c r="BB138" s="1">
        <f>MU!BB120</f>
        <v>5</v>
      </c>
      <c r="BC138" s="1">
        <f>MU!BC120</f>
        <v>4</v>
      </c>
      <c r="BD138" s="1">
        <f>MU!BD120</f>
        <v>3</v>
      </c>
      <c r="BE138" s="1">
        <f>MU!BE120</f>
        <v>2</v>
      </c>
      <c r="BF138" s="1">
        <f>MU!BF120</f>
        <v>1</v>
      </c>
      <c r="BG138" s="1">
        <f>MU!BG120</f>
        <v>2</v>
      </c>
      <c r="BH138" s="6"/>
    </row>
    <row r="139" spans="1:60" ht="13.5" customHeight="1" x14ac:dyDescent="0.2">
      <c r="A139" s="5"/>
      <c r="W139" s="9">
        <f t="shared" ref="W139:AA139" si="119">SUM(W135:W138)</f>
        <v>21</v>
      </c>
      <c r="X139" s="9">
        <f t="shared" si="119"/>
        <v>12</v>
      </c>
      <c r="Y139" s="9">
        <f t="shared" si="119"/>
        <v>18</v>
      </c>
      <c r="Z139" s="9">
        <f t="shared" si="119"/>
        <v>18</v>
      </c>
      <c r="AA139" s="9">
        <f t="shared" si="119"/>
        <v>37</v>
      </c>
      <c r="AB139" s="9">
        <f t="shared" ref="AB139:AD139" si="120">SUM(AB135:AB138)</f>
        <v>54</v>
      </c>
      <c r="AC139" s="9">
        <f t="shared" si="120"/>
        <v>50</v>
      </c>
      <c r="AD139" s="9">
        <f t="shared" si="120"/>
        <v>54</v>
      </c>
      <c r="AE139" s="9">
        <f t="shared" ref="AE139:AG139" si="121">SUM(AE135:AE138)</f>
        <v>52</v>
      </c>
      <c r="AF139" s="9">
        <f t="shared" si="121"/>
        <v>36</v>
      </c>
      <c r="AG139" s="9">
        <f t="shared" si="121"/>
        <v>37</v>
      </c>
      <c r="AH139" s="9">
        <f>SUM(AH135:AH138)</f>
        <v>56</v>
      </c>
      <c r="AI139" s="9">
        <f t="shared" ref="AI139:AW139" si="122">SUM(AI135:AI138)</f>
        <v>42</v>
      </c>
      <c r="AJ139" s="9">
        <f t="shared" si="122"/>
        <v>51</v>
      </c>
      <c r="AK139" s="9">
        <f t="shared" si="122"/>
        <v>49</v>
      </c>
      <c r="AL139" s="9">
        <f t="shared" si="122"/>
        <v>54</v>
      </c>
      <c r="AM139" s="9">
        <f t="shared" si="122"/>
        <v>56</v>
      </c>
      <c r="AN139" s="9">
        <f t="shared" si="122"/>
        <v>54</v>
      </c>
      <c r="AO139" s="9">
        <f t="shared" si="122"/>
        <v>67</v>
      </c>
      <c r="AP139" s="9">
        <f t="shared" si="122"/>
        <v>74</v>
      </c>
      <c r="AQ139" s="9">
        <f t="shared" si="122"/>
        <v>84</v>
      </c>
      <c r="AR139" s="9">
        <f t="shared" si="122"/>
        <v>73</v>
      </c>
      <c r="AS139" s="9">
        <f t="shared" si="122"/>
        <v>89</v>
      </c>
      <c r="AT139" s="9">
        <f t="shared" si="122"/>
        <v>90</v>
      </c>
      <c r="AU139" s="9">
        <f t="shared" si="122"/>
        <v>74</v>
      </c>
      <c r="AV139" s="9">
        <f t="shared" si="122"/>
        <v>76</v>
      </c>
      <c r="AW139" s="9">
        <f t="shared" si="122"/>
        <v>74</v>
      </c>
      <c r="AX139" s="9">
        <f t="shared" ref="AX139" si="123">SUM(AX135:AX138)</f>
        <v>76</v>
      </c>
      <c r="AY139" s="9">
        <f t="shared" ref="AY139:BC139" si="124">SUM(AY135:AY138)</f>
        <v>75</v>
      </c>
      <c r="AZ139" s="9">
        <f t="shared" si="124"/>
        <v>76</v>
      </c>
      <c r="BA139" s="9">
        <f t="shared" si="124"/>
        <v>61</v>
      </c>
      <c r="BB139" s="9">
        <f t="shared" si="124"/>
        <v>51</v>
      </c>
      <c r="BC139" s="9">
        <f t="shared" si="124"/>
        <v>52</v>
      </c>
      <c r="BD139" s="9">
        <f t="shared" ref="BD139" si="125">SUM(BD135:BD138)</f>
        <v>46</v>
      </c>
      <c r="BE139" s="9">
        <f>SUM(BE134:BE138)</f>
        <v>54</v>
      </c>
      <c r="BF139" s="9">
        <f>SUM(BF134:BF138)</f>
        <v>61</v>
      </c>
      <c r="BG139" s="9">
        <f>SUM(BG134:BG138)</f>
        <v>60</v>
      </c>
      <c r="BH139" s="6"/>
    </row>
    <row r="140" spans="1:60" ht="13.5" customHeight="1" x14ac:dyDescent="0.2">
      <c r="A140" s="5"/>
      <c r="B140" s="8" t="s">
        <v>81</v>
      </c>
      <c r="BH140" s="6"/>
    </row>
    <row r="141" spans="1:60" ht="13.5" customHeight="1" x14ac:dyDescent="0.2">
      <c r="A141" s="5"/>
      <c r="B141" s="8"/>
      <c r="C141" s="1" t="s">
        <v>10</v>
      </c>
      <c r="BF141" s="1">
        <f>MU!BF123</f>
        <v>1</v>
      </c>
      <c r="BG141" s="1">
        <f>MU!BG123</f>
        <v>0</v>
      </c>
      <c r="BH141" s="6"/>
    </row>
    <row r="142" spans="1:60" ht="13.5" customHeight="1" x14ac:dyDescent="0.2">
      <c r="A142" s="5"/>
      <c r="C142" s="1" t="s">
        <v>0</v>
      </c>
      <c r="W142" s="1">
        <f>MU!W124+UMKC!W80+'S&amp;T'!W64+UMSL!W77</f>
        <v>128</v>
      </c>
      <c r="X142" s="1">
        <f>MU!X124+UMKC!X80+'S&amp;T'!X64+UMSL!X77</f>
        <v>115</v>
      </c>
      <c r="Y142" s="1">
        <f>MU!Y124+UMKC!Y80+'S&amp;T'!Y64+UMSL!Y77</f>
        <v>102</v>
      </c>
      <c r="Z142" s="1">
        <f>MU!Z124+UMKC!Z80+'S&amp;T'!Z64+UMSL!Z77</f>
        <v>81</v>
      </c>
      <c r="AA142" s="1">
        <f>MU!AA124+UMKC!AA80+'S&amp;T'!AA64+UMSL!AA77</f>
        <v>75</v>
      </c>
      <c r="AB142" s="1">
        <f>MU!AB124+UMKC!AB80+'S&amp;T'!AB64+UMSL!AB77</f>
        <v>108</v>
      </c>
      <c r="AC142" s="1">
        <f>MU!AC124+UMKC!AC80+'S&amp;T'!AC64+UMSL!AC77</f>
        <v>123</v>
      </c>
      <c r="AD142" s="1">
        <f>MU!AD124+UMKC!AD80+'S&amp;T'!AD64+UMSL!AD77</f>
        <v>144</v>
      </c>
      <c r="AE142" s="1">
        <f>MU!AE124+UMKC!AE80+'S&amp;T'!AE64+UMSL!AE77</f>
        <v>130</v>
      </c>
      <c r="AF142" s="1">
        <f>MU!AF124+UMKC!AF80+'S&amp;T'!AF64+UMSL!AF77</f>
        <v>127</v>
      </c>
      <c r="AG142" s="1">
        <f>MU!AG124+UMKC!AG80+'S&amp;T'!AG64+UMSL!AG77</f>
        <v>139</v>
      </c>
      <c r="AH142" s="1">
        <f>MU!AH124+UMKC!AH80+'S&amp;T'!AH64+UMSL!AH77</f>
        <v>116</v>
      </c>
      <c r="AI142" s="1">
        <f>MU!AI124+UMKC!AI80+'S&amp;T'!AI64+UMSL!AI77</f>
        <v>148</v>
      </c>
      <c r="AJ142" s="1">
        <f>MU!AJ124+UMKC!AJ80+'S&amp;T'!AJ64+UMSL!AJ77</f>
        <v>126</v>
      </c>
      <c r="AK142" s="1">
        <f>MU!AK124+UMKC!AK80+'S&amp;T'!AK64+UMSL!AK77</f>
        <v>129</v>
      </c>
      <c r="AL142" s="1">
        <f>MU!AL124+UMKC!AL80+'S&amp;T'!AL64+UMSL!AL77</f>
        <v>139</v>
      </c>
      <c r="AM142" s="1">
        <f>MU!AM124+UMKC!AM80+'S&amp;T'!AM64+UMSL!AM77</f>
        <v>154</v>
      </c>
      <c r="AN142" s="1">
        <f>MU!AN124+UMKC!AN80+'S&amp;T'!AN64+UMSL!AN77</f>
        <v>146</v>
      </c>
      <c r="AO142" s="1">
        <f>MU!AO124+UMKC!AO80+'S&amp;T'!AO64+UMSL!AO77</f>
        <v>134</v>
      </c>
      <c r="AP142" s="1">
        <f>MU!AP124+UMKC!AP80+'S&amp;T'!AP64+UMSL!AP77</f>
        <v>180</v>
      </c>
      <c r="AQ142" s="1">
        <f>MU!AQ124+UMKC!AQ80+'S&amp;T'!AQ64+UMSL!AQ77</f>
        <v>161</v>
      </c>
      <c r="AR142" s="1">
        <f>MU!AR124+UMKC!AR80+'S&amp;T'!AR64+UMSL!AR77</f>
        <v>172</v>
      </c>
      <c r="AS142" s="1">
        <f>MU!AS124+UMKC!AS80+'S&amp;T'!AS64+UMSL!AS77</f>
        <v>204</v>
      </c>
      <c r="AT142" s="1">
        <f>MU!AT124+UMKC!AT80+'S&amp;T'!AT64+UMSL!AT77</f>
        <v>197</v>
      </c>
      <c r="AU142" s="1">
        <f>MU!AU124+UMKC!AU80+'S&amp;T'!AU64+UMSL!AU77</f>
        <v>194</v>
      </c>
      <c r="AV142" s="1">
        <f>MU!AV124+UMKC!AV80+'S&amp;T'!AV64+UMSL!AV77</f>
        <v>239</v>
      </c>
      <c r="AW142" s="1">
        <f>MU!AW124+UMKC!AW80+'S&amp;T'!AW64+UMSL!AW77</f>
        <v>270</v>
      </c>
      <c r="AX142" s="1">
        <f>MU!AX124+UMKC!AX80+'S&amp;T'!AX64+UMSL!AX77</f>
        <v>300</v>
      </c>
      <c r="AY142" s="1">
        <f>MU!AY124+UMKC!AY80+'S&amp;T'!AY64+UMSL!AY77</f>
        <v>305</v>
      </c>
      <c r="AZ142" s="1">
        <f>MU!AZ124+UMKC!AZ80+'S&amp;T'!AZ64+UMSL!AZ77</f>
        <v>304</v>
      </c>
      <c r="BA142" s="1">
        <f>MU!BA124+UMKC!BA80+'S&amp;T'!BA64+UMSL!BA77</f>
        <v>289</v>
      </c>
      <c r="BB142" s="1">
        <f>MU!BB124+UMKC!BB80+'S&amp;T'!BB64+UMSL!BB77</f>
        <v>301</v>
      </c>
      <c r="BC142" s="1">
        <f>MU!BC124+UMKC!BC80+'S&amp;T'!BC64+UMSL!BC77</f>
        <v>259</v>
      </c>
      <c r="BD142" s="1">
        <f>MU!BD124+UMKC!BD80+'S&amp;T'!BD64+UMSL!BD77</f>
        <v>271</v>
      </c>
      <c r="BE142" s="1">
        <f>MU!BE124+UMKC!BE80+'S&amp;T'!BE64+UMSL!BE77</f>
        <v>216</v>
      </c>
      <c r="BF142" s="1">
        <f>MU!BF124+UMKC!BF80+'S&amp;T'!BF64+UMSL!BF77</f>
        <v>241</v>
      </c>
      <c r="BG142" s="1">
        <f>MU!BG124+UMKC!BG80+'S&amp;T'!BG64+UMSL!BG77</f>
        <v>237</v>
      </c>
      <c r="BH142" s="6"/>
    </row>
    <row r="143" spans="1:60" ht="13.5" customHeight="1" x14ac:dyDescent="0.2">
      <c r="A143" s="5"/>
      <c r="C143" s="1" t="s">
        <v>9</v>
      </c>
      <c r="AU143" s="1">
        <f>MU!AU125</f>
        <v>0</v>
      </c>
      <c r="AV143" s="1">
        <f>MU!AV125</f>
        <v>0</v>
      </c>
      <c r="AW143" s="1">
        <f>MU!AW125</f>
        <v>0</v>
      </c>
      <c r="AX143" s="1">
        <f>MU!AX125</f>
        <v>0</v>
      </c>
      <c r="AY143" s="1">
        <f>MU!AY125</f>
        <v>29</v>
      </c>
      <c r="AZ143" s="1">
        <f>MU!AZ125</f>
        <v>0</v>
      </c>
      <c r="BA143" s="1">
        <f>MU!BA125</f>
        <v>0</v>
      </c>
      <c r="BB143" s="1">
        <f>MU!BB125</f>
        <v>0</v>
      </c>
      <c r="BC143" s="1">
        <f>MU!BC125</f>
        <v>0</v>
      </c>
      <c r="BD143" s="1">
        <f>MU!BD125</f>
        <v>0</v>
      </c>
      <c r="BE143" s="1">
        <f>'S&amp;T'!BE65</f>
        <v>0</v>
      </c>
      <c r="BF143" s="1">
        <f>'S&amp;T'!BF65+UMSL!BF78</f>
        <v>1</v>
      </c>
      <c r="BG143" s="1">
        <f>'S&amp;T'!BG65+UMSL!BG78</f>
        <v>3</v>
      </c>
      <c r="BH143" s="6"/>
    </row>
    <row r="144" spans="1:60" ht="13.5" customHeight="1" x14ac:dyDescent="0.2">
      <c r="A144" s="5"/>
      <c r="C144" s="1" t="s">
        <v>5</v>
      </c>
      <c r="W144" s="1">
        <f>MU!W126+UMKC!W81+'S&amp;T'!W66+UMSL!W79</f>
        <v>61</v>
      </c>
      <c r="X144" s="1">
        <f>MU!X126+UMKC!X81+'S&amp;T'!X66+UMSL!X79</f>
        <v>62</v>
      </c>
      <c r="Y144" s="1">
        <f>MU!Y126+UMKC!Y81+'S&amp;T'!Y66+UMSL!Y79</f>
        <v>61</v>
      </c>
      <c r="Z144" s="1">
        <f>MU!Z126+UMKC!Z81+'S&amp;T'!Z66+UMSL!Z79</f>
        <v>51</v>
      </c>
      <c r="AA144" s="1">
        <f>MU!AA126+UMKC!AA81+'S&amp;T'!AA66+UMSL!AA79</f>
        <v>50</v>
      </c>
      <c r="AB144" s="1">
        <f>MU!AB126+UMKC!AB81+'S&amp;T'!AB66+UMSL!AB79</f>
        <v>51</v>
      </c>
      <c r="AC144" s="1">
        <f>MU!AC126+UMKC!AC81+'S&amp;T'!AC66+UMSL!AC79</f>
        <v>60</v>
      </c>
      <c r="AD144" s="1">
        <f>MU!AD126+UMKC!AD81+'S&amp;T'!AD66+UMSL!AD79</f>
        <v>62</v>
      </c>
      <c r="AE144" s="1">
        <f>MU!AE126+UMKC!AE81+'S&amp;T'!AE66+UMSL!AE79</f>
        <v>56</v>
      </c>
      <c r="AF144" s="1">
        <f>MU!AF126+UMKC!AF81+'S&amp;T'!AF66+UMSL!AF79</f>
        <v>70</v>
      </c>
      <c r="AG144" s="1">
        <f>MU!AG126+UMKC!AG81+'S&amp;T'!AG66+UMSL!AG79</f>
        <v>57</v>
      </c>
      <c r="AH144" s="1">
        <f>MU!AH126+UMKC!AH81+'S&amp;T'!AH66+UMSL!AH79</f>
        <v>50</v>
      </c>
      <c r="AI144" s="1">
        <f>MU!AI126+UMKC!AI81+'S&amp;T'!AI66+UMSL!AI79</f>
        <v>56</v>
      </c>
      <c r="AJ144" s="1">
        <f>MU!AJ126+UMKC!AJ81+'S&amp;T'!AJ66+UMSL!AJ79</f>
        <v>48</v>
      </c>
      <c r="AK144" s="1">
        <f>MU!AK126+UMKC!AK81+'S&amp;T'!AK66+UMSL!AK79</f>
        <v>63</v>
      </c>
      <c r="AL144" s="1">
        <f>MU!AL126+UMKC!AL81+'S&amp;T'!AL66+UMSL!AL79</f>
        <v>56</v>
      </c>
      <c r="AM144" s="1">
        <f>MU!AM126+UMKC!AM81+'S&amp;T'!AM66+UMSL!AM79</f>
        <v>48</v>
      </c>
      <c r="AN144" s="1">
        <f>MU!AN126+UMKC!AN81+'S&amp;T'!AN66+UMSL!AN79</f>
        <v>66</v>
      </c>
      <c r="AO144" s="1">
        <f>MU!AO126+UMKC!AO81+'S&amp;T'!AO66+UMSL!AO79</f>
        <v>82</v>
      </c>
      <c r="AP144" s="1">
        <f>MU!AP126+UMKC!AP81+'S&amp;T'!AP66+UMSL!AP79</f>
        <v>75</v>
      </c>
      <c r="AQ144" s="1">
        <f>MU!AQ126+UMKC!AQ81+'S&amp;T'!AQ66+UMSL!AQ79</f>
        <v>69</v>
      </c>
      <c r="AR144" s="1">
        <f>MU!AR126+UMKC!AR81+'S&amp;T'!AR66+UMSL!AR79</f>
        <v>53</v>
      </c>
      <c r="AS144" s="1">
        <f>MU!AS126+UMKC!AS81+'S&amp;T'!AS66+UMSL!AS79</f>
        <v>51</v>
      </c>
      <c r="AT144" s="1">
        <f>MU!AT126+UMKC!AT81+'S&amp;T'!AT66+UMSL!AT79</f>
        <v>53</v>
      </c>
      <c r="AU144" s="1">
        <f>MU!AU126+UMKC!AU81+'S&amp;T'!AU66+UMSL!AU79</f>
        <v>61</v>
      </c>
      <c r="AV144" s="1">
        <f>MU!AV126+UMKC!AV81+'S&amp;T'!AV66+UMSL!AV79</f>
        <v>89</v>
      </c>
      <c r="AW144" s="1">
        <f>MU!AW126+UMKC!AW81+'S&amp;T'!AW66+UMSL!AW79</f>
        <v>76</v>
      </c>
      <c r="AX144" s="1">
        <f>MU!AX126+UMKC!AX81+'S&amp;T'!AX66+UMSL!AX79</f>
        <v>84</v>
      </c>
      <c r="AY144" s="1">
        <f>MU!AY126+UMKC!AY81+'S&amp;T'!AY66+UMSL!AY79</f>
        <v>92</v>
      </c>
      <c r="AZ144" s="1">
        <f>MU!AZ126+UMKC!AZ81+'S&amp;T'!AZ66+UMSL!AZ79</f>
        <v>104</v>
      </c>
      <c r="BA144" s="1">
        <f>MU!BA126+UMKC!BA81+'S&amp;T'!BA66+UMSL!BA79</f>
        <v>80</v>
      </c>
      <c r="BB144" s="1">
        <f>MU!BB126+UMKC!BB81+'S&amp;T'!BB66+UMSL!BB79</f>
        <v>58</v>
      </c>
      <c r="BC144" s="1">
        <f>MU!BC126+UMKC!BC81+'S&amp;T'!BC66+UMSL!BC79</f>
        <v>53</v>
      </c>
      <c r="BD144" s="1">
        <f>MU!BD126+UMKC!BD81+'S&amp;T'!BD66+UMSL!BD79</f>
        <v>63</v>
      </c>
      <c r="BE144" s="1">
        <f>MU!BE126+UMKC!BE81+'S&amp;T'!BE66+UMSL!BE79</f>
        <v>38</v>
      </c>
      <c r="BF144" s="1">
        <f>MU!BF126+UMKC!BF81+'S&amp;T'!BF66+UMSL!BF79</f>
        <v>39</v>
      </c>
      <c r="BG144" s="1">
        <f>MU!BG126+UMKC!BG81+'S&amp;T'!BG66+UMSL!BG79</f>
        <v>55</v>
      </c>
      <c r="BH144" s="6"/>
    </row>
    <row r="145" spans="1:60" ht="13.5" customHeight="1" x14ac:dyDescent="0.2">
      <c r="A145" s="5"/>
      <c r="C145" s="1" t="s">
        <v>7</v>
      </c>
      <c r="W145" s="1">
        <f>MU!W127+UMKC!W82+'S&amp;T'!W67+UMSL!W80</f>
        <v>24</v>
      </c>
      <c r="X145" s="1">
        <f>MU!X127+UMKC!X82+'S&amp;T'!X67+UMSL!X80</f>
        <v>27</v>
      </c>
      <c r="Y145" s="1">
        <f>MU!Y127+UMKC!Y82+'S&amp;T'!Y67+UMSL!Y80</f>
        <v>21</v>
      </c>
      <c r="Z145" s="1">
        <f>MU!Z127+UMKC!Z82+'S&amp;T'!Z67+UMSL!Z80</f>
        <v>31</v>
      </c>
      <c r="AA145" s="1">
        <f>MU!AA127+UMKC!AA82+'S&amp;T'!AA67+UMSL!AA80</f>
        <v>36</v>
      </c>
      <c r="AB145" s="1">
        <f>MU!AB127+UMKC!AB82+'S&amp;T'!AB67+UMSL!AB80</f>
        <v>37</v>
      </c>
      <c r="AC145" s="1">
        <f>MU!AC127+UMKC!AC82+'S&amp;T'!AC67+UMSL!AC80</f>
        <v>28</v>
      </c>
      <c r="AD145" s="1">
        <f>MU!AD127+UMKC!AD82+'S&amp;T'!AD67+UMSL!AD80</f>
        <v>49</v>
      </c>
      <c r="AE145" s="1">
        <f>MU!AE127+UMKC!AE82+'S&amp;T'!AE67+UMSL!AE80</f>
        <v>36</v>
      </c>
      <c r="AF145" s="1">
        <f>MU!AF127+UMKC!AF82+'S&amp;T'!AF67+UMSL!AF80</f>
        <v>41</v>
      </c>
      <c r="AG145" s="1">
        <f>MU!AG127+UMKC!AG82+'S&amp;T'!AG67+UMSL!AG80</f>
        <v>42</v>
      </c>
      <c r="AH145" s="1">
        <f>MU!AH127+UMKC!AH82+'S&amp;T'!AH67+UMSL!AH80</f>
        <v>46</v>
      </c>
      <c r="AI145" s="1">
        <f>MU!AI127+'S&amp;T'!AI67+UMSL!AI80</f>
        <v>27</v>
      </c>
      <c r="AJ145" s="1">
        <f>MU!AJ127+'S&amp;T'!AJ67+UMSL!AJ80</f>
        <v>36</v>
      </c>
      <c r="AK145" s="1">
        <f>MU!AK127+'S&amp;T'!AK67+UMSL!AK80</f>
        <v>34</v>
      </c>
      <c r="AL145" s="1">
        <f>MU!AL127+'S&amp;T'!AL67+UMSL!AL80</f>
        <v>41</v>
      </c>
      <c r="AM145" s="1">
        <f>MU!AM127+'S&amp;T'!AM67+UMSL!AM80</f>
        <v>32</v>
      </c>
      <c r="AN145" s="1">
        <f>MU!AN127+'S&amp;T'!AN67+UMSL!AN80</f>
        <v>43</v>
      </c>
      <c r="AO145" s="1">
        <f>MU!AO127+'S&amp;T'!AO67+UMSL!AO80</f>
        <v>32</v>
      </c>
      <c r="AP145" s="1">
        <f>MU!AP127+'S&amp;T'!AP67+UMSL!AP80</f>
        <v>51</v>
      </c>
      <c r="AQ145" s="1">
        <f>MU!AQ127+'S&amp;T'!AQ67+UMSL!AQ80</f>
        <v>34</v>
      </c>
      <c r="AR145" s="1">
        <f>MU!AR127+'S&amp;T'!AR67+UMSL!AR80</f>
        <v>45</v>
      </c>
      <c r="AS145" s="1">
        <f>MU!AS127+'S&amp;T'!AS67+UMSL!AS80</f>
        <v>35</v>
      </c>
      <c r="AT145" s="1">
        <f>MU!AT127+'S&amp;T'!AT67+UMSL!AT80</f>
        <v>52</v>
      </c>
      <c r="AU145" s="1">
        <f>MU!AU127+'S&amp;T'!AU67+UMSL!AU80</f>
        <v>40</v>
      </c>
      <c r="AV145" s="1">
        <f>MU!AV127+'S&amp;T'!AV67+UMSL!AV80</f>
        <v>50</v>
      </c>
      <c r="AW145" s="1">
        <f>MU!AW127+'S&amp;T'!AW67+UMSL!AW80</f>
        <v>42</v>
      </c>
      <c r="AX145" s="1">
        <f>MU!AX127+'S&amp;T'!AX67+UMSL!AX80</f>
        <v>53</v>
      </c>
      <c r="AY145" s="1">
        <f>MU!AY127+'S&amp;T'!AY67+UMSL!AY80</f>
        <v>63</v>
      </c>
      <c r="AZ145" s="1">
        <f>MU!AZ127+'S&amp;T'!AZ67+UMSL!AZ80</f>
        <v>61</v>
      </c>
      <c r="BA145" s="1">
        <f>MU!BA127+'S&amp;T'!BA67+UMSL!BA80</f>
        <v>57</v>
      </c>
      <c r="BB145" s="1">
        <f>MU!BB127+'S&amp;T'!BB67+UMSL!BB80</f>
        <v>59</v>
      </c>
      <c r="BC145" s="1">
        <f>MU!BC127+'S&amp;T'!BC67+UMSL!BC80</f>
        <v>44</v>
      </c>
      <c r="BD145" s="1">
        <f>MU!BD127+'S&amp;T'!BD67+UMSL!BD80</f>
        <v>53</v>
      </c>
      <c r="BE145" s="1">
        <f>MU!BE127+'S&amp;T'!BE67+UMSL!BE80</f>
        <v>40</v>
      </c>
      <c r="BF145" s="1">
        <f>MU!BF127+'S&amp;T'!BF67+UMSL!BF80</f>
        <v>53</v>
      </c>
      <c r="BG145" s="1">
        <f>MU!BG127+'S&amp;T'!BG67+UMSL!BG80</f>
        <v>52</v>
      </c>
      <c r="BH145" s="6"/>
    </row>
    <row r="146" spans="1:60" ht="13.5" customHeight="1" x14ac:dyDescent="0.2">
      <c r="A146" s="5"/>
      <c r="W146" s="9">
        <f t="shared" ref="W146:BE146" si="126">SUM(W142:W145)</f>
        <v>213</v>
      </c>
      <c r="X146" s="9">
        <f t="shared" si="126"/>
        <v>204</v>
      </c>
      <c r="Y146" s="9">
        <f t="shared" si="126"/>
        <v>184</v>
      </c>
      <c r="Z146" s="9">
        <f t="shared" si="126"/>
        <v>163</v>
      </c>
      <c r="AA146" s="9">
        <f t="shared" si="126"/>
        <v>161</v>
      </c>
      <c r="AB146" s="9">
        <f t="shared" si="126"/>
        <v>196</v>
      </c>
      <c r="AC146" s="9">
        <f t="shared" si="126"/>
        <v>211</v>
      </c>
      <c r="AD146" s="9">
        <f t="shared" si="126"/>
        <v>255</v>
      </c>
      <c r="AE146" s="9">
        <f t="shared" si="126"/>
        <v>222</v>
      </c>
      <c r="AF146" s="9">
        <f t="shared" si="126"/>
        <v>238</v>
      </c>
      <c r="AG146" s="9">
        <f t="shared" si="126"/>
        <v>238</v>
      </c>
      <c r="AH146" s="9">
        <f t="shared" si="126"/>
        <v>212</v>
      </c>
      <c r="AI146" s="9">
        <f t="shared" si="126"/>
        <v>231</v>
      </c>
      <c r="AJ146" s="9">
        <f t="shared" si="126"/>
        <v>210</v>
      </c>
      <c r="AK146" s="9">
        <f t="shared" si="126"/>
        <v>226</v>
      </c>
      <c r="AL146" s="9">
        <f t="shared" si="126"/>
        <v>236</v>
      </c>
      <c r="AM146" s="9">
        <f t="shared" si="126"/>
        <v>234</v>
      </c>
      <c r="AN146" s="9">
        <f t="shared" si="126"/>
        <v>255</v>
      </c>
      <c r="AO146" s="9">
        <f t="shared" si="126"/>
        <v>248</v>
      </c>
      <c r="AP146" s="9">
        <f t="shared" si="126"/>
        <v>306</v>
      </c>
      <c r="AQ146" s="9">
        <f t="shared" si="126"/>
        <v>264</v>
      </c>
      <c r="AR146" s="9">
        <f t="shared" si="126"/>
        <v>270</v>
      </c>
      <c r="AS146" s="9">
        <f t="shared" si="126"/>
        <v>290</v>
      </c>
      <c r="AT146" s="9">
        <f t="shared" si="126"/>
        <v>302</v>
      </c>
      <c r="AU146" s="9">
        <f t="shared" si="126"/>
        <v>295</v>
      </c>
      <c r="AV146" s="9">
        <f t="shared" si="126"/>
        <v>378</v>
      </c>
      <c r="AW146" s="9">
        <f t="shared" si="126"/>
        <v>388</v>
      </c>
      <c r="AX146" s="9">
        <f t="shared" si="126"/>
        <v>437</v>
      </c>
      <c r="AY146" s="9">
        <f t="shared" si="126"/>
        <v>489</v>
      </c>
      <c r="AZ146" s="9">
        <f t="shared" si="126"/>
        <v>469</v>
      </c>
      <c r="BA146" s="9">
        <f t="shared" si="126"/>
        <v>426</v>
      </c>
      <c r="BB146" s="9">
        <f t="shared" si="126"/>
        <v>418</v>
      </c>
      <c r="BC146" s="9">
        <f t="shared" si="126"/>
        <v>356</v>
      </c>
      <c r="BD146" s="9">
        <f t="shared" si="126"/>
        <v>387</v>
      </c>
      <c r="BE146" s="9">
        <f t="shared" si="126"/>
        <v>294</v>
      </c>
      <c r="BF146" s="9">
        <f>SUM(BF141:BF145)</f>
        <v>335</v>
      </c>
      <c r="BG146" s="9">
        <f>SUM(BG141:BG145)</f>
        <v>347</v>
      </c>
      <c r="BH146" s="6"/>
    </row>
    <row r="147" spans="1:60" ht="13.5" customHeight="1" x14ac:dyDescent="0.2">
      <c r="A147" s="5"/>
      <c r="B147" s="8" t="s">
        <v>80</v>
      </c>
      <c r="BH147" s="6"/>
    </row>
    <row r="148" spans="1:60" ht="13.5" customHeight="1" x14ac:dyDescent="0.2">
      <c r="A148" s="5"/>
      <c r="B148" s="8"/>
      <c r="C148" s="1" t="s">
        <v>10</v>
      </c>
      <c r="AY148" s="1">
        <f>UMSL!AY83</f>
        <v>7</v>
      </c>
      <c r="AZ148" s="1">
        <f>UMSL!AZ83</f>
        <v>2</v>
      </c>
      <c r="BA148" s="1">
        <f>UMSL!BA83</f>
        <v>9</v>
      </c>
      <c r="BB148" s="1">
        <f>UMSL!BB83</f>
        <v>6</v>
      </c>
      <c r="BC148" s="1">
        <f>UMSL!BC83</f>
        <v>22</v>
      </c>
      <c r="BD148" s="1">
        <f>UMSL!BD83</f>
        <v>15</v>
      </c>
      <c r="BE148" s="1">
        <f>MU!BE130+UMSL!BE83</f>
        <v>16</v>
      </c>
      <c r="BF148" s="1">
        <f>MU!BF130+UMSL!BF83</f>
        <v>55</v>
      </c>
      <c r="BG148" s="1">
        <f>MU!BG130+UMSL!BG83</f>
        <v>59</v>
      </c>
      <c r="BH148" s="6"/>
    </row>
    <row r="149" spans="1:60" ht="13.5" customHeight="1" x14ac:dyDescent="0.2">
      <c r="A149" s="5"/>
      <c r="C149" s="1" t="s">
        <v>0</v>
      </c>
      <c r="W149" s="1">
        <f>MU!W131+UMKC!W85+'S&amp;T'!W70+UMSL!W84</f>
        <v>228</v>
      </c>
      <c r="X149" s="1">
        <f>MU!X131+UMKC!X85+'S&amp;T'!X70+UMSL!X84</f>
        <v>209</v>
      </c>
      <c r="Y149" s="1">
        <f>MU!Y131+UMKC!Y85+'S&amp;T'!Y70+UMSL!Y84</f>
        <v>244</v>
      </c>
      <c r="Z149" s="1">
        <f>MU!Z131+UMKC!Z85+'S&amp;T'!Z70+UMSL!Z84</f>
        <v>262</v>
      </c>
      <c r="AA149" s="1">
        <f>MU!AA131+UMKC!AA85+'S&amp;T'!AA70+UMSL!AA84</f>
        <v>300</v>
      </c>
      <c r="AB149" s="1">
        <f>MU!AB131+UMKC!AB85+'S&amp;T'!AB70+UMSL!AB84</f>
        <v>325</v>
      </c>
      <c r="AC149" s="1">
        <f>MU!AC131+UMKC!AC85+'S&amp;T'!AC70+UMSL!AC84</f>
        <v>398</v>
      </c>
      <c r="AD149" s="1">
        <f>MU!AD131+UMKC!AD85+'S&amp;T'!AD70+UMSL!AD84</f>
        <v>356</v>
      </c>
      <c r="AE149" s="1">
        <f>MU!AE131+UMKC!AE85+'S&amp;T'!AE70+UMSL!AE84</f>
        <v>366</v>
      </c>
      <c r="AF149" s="1">
        <f>MU!AF131+UMKC!AF85+'S&amp;T'!AF70+UMSL!AF84</f>
        <v>347</v>
      </c>
      <c r="AG149" s="1">
        <f>MU!AG131+UMKC!AG85+'S&amp;T'!AG70+UMSL!AG84</f>
        <v>328</v>
      </c>
      <c r="AH149" s="1">
        <f>MU!AH131+UMKC!AH85+'S&amp;T'!AH70+UMSL!AH84</f>
        <v>386</v>
      </c>
      <c r="AI149" s="1">
        <f>MU!AI131+UMKC!AI85+'S&amp;T'!AI70+UMSL!AI84</f>
        <v>379</v>
      </c>
      <c r="AJ149" s="1">
        <f>MU!AJ131+UMKC!AJ85+'S&amp;T'!AJ70+UMSL!AJ84</f>
        <v>417</v>
      </c>
      <c r="AK149" s="1">
        <f>MU!AK131+UMKC!AK85+'S&amp;T'!AK70+UMSL!AK84</f>
        <v>419</v>
      </c>
      <c r="AL149" s="1">
        <f>MU!AL131+UMKC!AL85+'S&amp;T'!AL70+UMSL!AL84</f>
        <v>431</v>
      </c>
      <c r="AM149" s="1">
        <f>MU!AM131+UMKC!AM85+'S&amp;T'!AM70+UMSL!AM84</f>
        <v>433</v>
      </c>
      <c r="AN149" s="1">
        <f>MU!AN131+UMKC!AN85+'S&amp;T'!AN70+UMSL!AN84</f>
        <v>451</v>
      </c>
      <c r="AO149" s="1">
        <f>MU!AO131+UMKC!AO85+'S&amp;T'!AO70+UMSL!AO84</f>
        <v>454</v>
      </c>
      <c r="AP149" s="1">
        <f>MU!AP131+UMKC!AP85+'S&amp;T'!AP70+UMSL!AP84</f>
        <v>459</v>
      </c>
      <c r="AQ149" s="1">
        <f>MU!AQ131+UMKC!AQ85+'S&amp;T'!AQ70+UMSL!AQ84</f>
        <v>525</v>
      </c>
      <c r="AR149" s="1">
        <f>MU!AR131+UMKC!AR85+'S&amp;T'!AR70+UMSL!AR84</f>
        <v>470</v>
      </c>
      <c r="AS149" s="1">
        <f>MU!AS131+UMKC!AS85+'S&amp;T'!AS70+UMSL!AS84</f>
        <v>489</v>
      </c>
      <c r="AT149" s="1">
        <f>MU!AT131+UMKC!AT85+'S&amp;T'!AT70+UMSL!AT84</f>
        <v>492</v>
      </c>
      <c r="AU149" s="1">
        <f>MU!AU131+UMKC!AU85+'S&amp;T'!AU70+UMSL!AU84</f>
        <v>542</v>
      </c>
      <c r="AV149" s="1">
        <f>MU!AV131+UMKC!AV85+'S&amp;T'!AV70+UMSL!AV84</f>
        <v>596</v>
      </c>
      <c r="AW149" s="1">
        <f>MU!AW131+UMKC!AW85+'S&amp;T'!AW70+UMSL!AW84</f>
        <v>595</v>
      </c>
      <c r="AX149" s="1">
        <f>MU!AX131+UMKC!AX85+'S&amp;T'!AX70+UMSL!AX84</f>
        <v>540</v>
      </c>
      <c r="AY149" s="1">
        <f>MU!AY131+UMKC!AY85+'S&amp;T'!AY70+UMSL!AY84</f>
        <v>602</v>
      </c>
      <c r="AZ149" s="1">
        <f>MU!AZ131+UMKC!AZ85+'S&amp;T'!AZ70+UMSL!AZ84</f>
        <v>590</v>
      </c>
      <c r="BA149" s="1">
        <f>MU!BA131+UMKC!BA85+'S&amp;T'!BA70+UMSL!BA84</f>
        <v>585</v>
      </c>
      <c r="BB149" s="1">
        <f>MU!BB131+UMKC!BB85+'S&amp;T'!BB70+UMSL!BB84</f>
        <v>618</v>
      </c>
      <c r="BC149" s="1">
        <f>MU!BC131+UMKC!BC85+'S&amp;T'!BC70+UMSL!BC84</f>
        <v>558</v>
      </c>
      <c r="BD149" s="1">
        <f>MU!BD131+UMKC!BD85+'S&amp;T'!BD70+UMSL!BD84</f>
        <v>540</v>
      </c>
      <c r="BE149" s="1">
        <f>MU!BE131+UMKC!BE85+'S&amp;T'!BE70+UMSL!BE84</f>
        <v>494</v>
      </c>
      <c r="BF149" s="1">
        <f>MU!BF131+UMKC!BF85+'S&amp;T'!BF70+UMSL!BF84</f>
        <v>529</v>
      </c>
      <c r="BG149" s="1">
        <f>MU!BG131+UMKC!BG85+'S&amp;T'!BG70+UMSL!BG84</f>
        <v>596</v>
      </c>
      <c r="BH149" s="6"/>
    </row>
    <row r="150" spans="1:60" ht="13.5" customHeight="1" x14ac:dyDescent="0.2">
      <c r="A150" s="5"/>
      <c r="C150" s="1" t="s">
        <v>9</v>
      </c>
      <c r="AF150" s="1">
        <f>UMSL!AF85</f>
        <v>0</v>
      </c>
      <c r="AG150" s="1">
        <f>UMSL!AG85</f>
        <v>0</v>
      </c>
      <c r="AH150" s="1">
        <f>UMSL!AH85</f>
        <v>0</v>
      </c>
      <c r="AI150" s="1">
        <f>UMSL!AI85</f>
        <v>0</v>
      </c>
      <c r="AJ150" s="1">
        <f>UMSL!AJ85</f>
        <v>0</v>
      </c>
      <c r="AK150" s="1">
        <f>UMSL!AK85</f>
        <v>0</v>
      </c>
      <c r="AL150" s="1">
        <f>UMSL!AL85</f>
        <v>0</v>
      </c>
      <c r="AM150" s="1">
        <f>UMSL!AM85</f>
        <v>0</v>
      </c>
      <c r="AN150" s="1">
        <f>UMSL!AN85</f>
        <v>1</v>
      </c>
      <c r="AO150" s="1">
        <f>UMSL!AO85</f>
        <v>0</v>
      </c>
      <c r="AP150" s="1">
        <f>UMSL!AP85</f>
        <v>2</v>
      </c>
      <c r="AQ150" s="1">
        <f>'S&amp;T'!AQ71+UMSL!AQ85</f>
        <v>7</v>
      </c>
      <c r="AR150" s="1">
        <f>'S&amp;T'!AR71+UMSL!AR85</f>
        <v>0</v>
      </c>
      <c r="AS150" s="1">
        <f>'S&amp;T'!AS71+UMSL!AS85</f>
        <v>4</v>
      </c>
      <c r="AT150" s="1">
        <f>'S&amp;T'!AT71+UMSL!AT85</f>
        <v>0</v>
      </c>
      <c r="AU150" s="1">
        <f>'S&amp;T'!AU71+UMSL!AU85</f>
        <v>3</v>
      </c>
      <c r="AV150" s="1">
        <f>MU!AV132+UMKC!AV86+'S&amp;T'!AV71+UMSL!AV85</f>
        <v>1</v>
      </c>
      <c r="AW150" s="1">
        <f>MU!AW132+UMKC!AW86+'S&amp;T'!AW71+UMSL!AW85</f>
        <v>2</v>
      </c>
      <c r="AX150" s="1">
        <f>MU!AX132+UMKC!AX86+'S&amp;T'!AX71+UMSL!AX85</f>
        <v>1</v>
      </c>
      <c r="AY150" s="1">
        <f>MU!AY132+UMKC!AY86+'S&amp;T'!AY71+UMSL!AY85</f>
        <v>3</v>
      </c>
      <c r="AZ150" s="1">
        <f>MU!AZ132+UMKC!AZ86+'S&amp;T'!AZ71+UMSL!AZ85</f>
        <v>7</v>
      </c>
      <c r="BA150" s="1">
        <f>MU!BA132+UMKC!BA86+'S&amp;T'!BA71+UMSL!BA85</f>
        <v>27</v>
      </c>
      <c r="BB150" s="1">
        <f>MU!BB132+UMKC!BB86+'S&amp;T'!BB71+UMSL!BB85</f>
        <v>24</v>
      </c>
      <c r="BC150" s="1">
        <f>MU!BC132+UMKC!BC86+'S&amp;T'!BC71+UMSL!BC85</f>
        <v>29</v>
      </c>
      <c r="BD150" s="1">
        <f>MU!BD132+UMKC!BD86+'S&amp;T'!BD71+UMSL!BD85</f>
        <v>30</v>
      </c>
      <c r="BE150" s="1">
        <f>MU!BE132+UMKC!BE86+'S&amp;T'!BE71+UMSL!BE85</f>
        <v>38</v>
      </c>
      <c r="BF150" s="1">
        <f>MU!BF132+UMKC!BF86+'S&amp;T'!BF71+UMSL!BF85</f>
        <v>29</v>
      </c>
      <c r="BG150" s="1">
        <f>MU!BG132+UMKC!BG86+'S&amp;T'!BG71+UMSL!BG85</f>
        <v>17</v>
      </c>
      <c r="BH150" s="6"/>
    </row>
    <row r="151" spans="1:60" ht="13.5" customHeight="1" x14ac:dyDescent="0.2">
      <c r="A151" s="5"/>
      <c r="C151" s="1" t="s">
        <v>5</v>
      </c>
      <c r="W151" s="1">
        <f>MU!W133+UMKC!W87+UMSL!W86</f>
        <v>46</v>
      </c>
      <c r="X151" s="1">
        <f>MU!X133+UMKC!X87+UMSL!X86</f>
        <v>48</v>
      </c>
      <c r="Y151" s="1">
        <f>MU!Y133+UMKC!Y87+UMSL!Y86</f>
        <v>51</v>
      </c>
      <c r="Z151" s="1">
        <f>MU!Z133+UMKC!Z87+UMSL!Z86</f>
        <v>38</v>
      </c>
      <c r="AA151" s="1">
        <f>MU!AA133+UMKC!AA87+UMSL!AA86</f>
        <v>38</v>
      </c>
      <c r="AB151" s="1">
        <f>MU!AB133+UMKC!AB87+UMSL!AB86</f>
        <v>39</v>
      </c>
      <c r="AC151" s="1">
        <f>MU!AC133+UMKC!AC87+UMSL!AC86</f>
        <v>39</v>
      </c>
      <c r="AD151" s="1">
        <f>MU!AD133+UMKC!AD87+UMSL!AD86</f>
        <v>38</v>
      </c>
      <c r="AE151" s="1">
        <f>MU!AE133+UMKC!AE87+UMSL!AE86</f>
        <v>40</v>
      </c>
      <c r="AF151" s="1">
        <f>MU!AF133+UMKC!AF87+UMSL!AF86</f>
        <v>31</v>
      </c>
      <c r="AG151" s="1">
        <f>MU!AG133+UMKC!AG87+UMSL!AG86</f>
        <v>28</v>
      </c>
      <c r="AH151" s="1">
        <f>MU!AH133+UMKC!AH87+UMSL!AH86</f>
        <v>30</v>
      </c>
      <c r="AI151" s="1">
        <f>MU!AI133+UMKC!AI87+UMSL!AI86</f>
        <v>26</v>
      </c>
      <c r="AJ151" s="1">
        <f>MU!AJ133+UMKC!AJ87+UMSL!AJ86</f>
        <v>19</v>
      </c>
      <c r="AK151" s="1">
        <f>MU!AK133+UMKC!AK87+UMSL!AK86</f>
        <v>24</v>
      </c>
      <c r="AL151" s="1">
        <f>MU!AL133+UMKC!AL87+UMSL!AL86</f>
        <v>22</v>
      </c>
      <c r="AM151" s="1">
        <f>MU!AM133+UMKC!AM87+UMSL!AM86</f>
        <v>30</v>
      </c>
      <c r="AN151" s="1">
        <f>MU!AN133+UMKC!AN87+UMSL!AN86</f>
        <v>25</v>
      </c>
      <c r="AO151" s="1">
        <f>MU!AO133+UMKC!AO87+UMSL!AO86</f>
        <v>26</v>
      </c>
      <c r="AP151" s="1">
        <f>MU!AP133+UMKC!AP87+UMSL!AP86</f>
        <v>21</v>
      </c>
      <c r="AQ151" s="1">
        <f>MU!AQ133+UMKC!AQ87+UMSL!AQ86</f>
        <v>33</v>
      </c>
      <c r="AR151" s="1">
        <f>MU!AR133+UMKC!AR87+UMSL!AR86</f>
        <v>27</v>
      </c>
      <c r="AS151" s="1">
        <f>MU!AS133+UMKC!AS87+UMSL!AS86</f>
        <v>35</v>
      </c>
      <c r="AT151" s="1">
        <f>MU!AT133+UMKC!AT87+UMSL!AT86</f>
        <v>27</v>
      </c>
      <c r="AU151" s="1">
        <f>MU!AU133+UMKC!AU87+UMSL!AU86</f>
        <v>40</v>
      </c>
      <c r="AV151" s="1">
        <f>MU!AV133+UMKC!AV87+UMSL!AV86</f>
        <v>32</v>
      </c>
      <c r="AW151" s="1">
        <f>MU!AW133+UMKC!AW87+UMSL!AW86</f>
        <v>36</v>
      </c>
      <c r="AX151" s="1">
        <f>MU!AX133+UMKC!AX87+'S&amp;T'!AX72+UMSL!AX86</f>
        <v>48</v>
      </c>
      <c r="AY151" s="1">
        <f>MU!AY133+UMKC!AY87+'S&amp;T'!AY72+UMSL!AY86</f>
        <v>38</v>
      </c>
      <c r="AZ151" s="1">
        <f>MU!AZ133+UMKC!AZ87+'S&amp;T'!AZ72+UMSL!AZ86</f>
        <v>44</v>
      </c>
      <c r="BA151" s="1">
        <f>MU!BA133+UMKC!BA87+'S&amp;T'!BA72+UMSL!BA86</f>
        <v>52</v>
      </c>
      <c r="BB151" s="1">
        <f>MU!BB133+UMKC!BB87+'S&amp;T'!BB72+UMSL!BB86</f>
        <v>57</v>
      </c>
      <c r="BC151" s="1">
        <f>MU!BC133+UMKC!BC87+'S&amp;T'!BC72+UMSL!BC86</f>
        <v>64</v>
      </c>
      <c r="BD151" s="1">
        <f>MU!BD133+UMKC!BD87+'S&amp;T'!BD72+UMSL!BD86</f>
        <v>55</v>
      </c>
      <c r="BE151" s="1">
        <f>MU!BE133+UMKC!BE87+'S&amp;T'!BE72+UMSL!BE86</f>
        <v>55</v>
      </c>
      <c r="BF151" s="1">
        <f>MU!BF133+UMKC!BF87+'S&amp;T'!BF72+UMSL!BF86</f>
        <v>62</v>
      </c>
      <c r="BG151" s="1">
        <f>MU!BG133+UMKC!BG87+'S&amp;T'!BG72+UMSL!BG86</f>
        <v>65</v>
      </c>
      <c r="BH151" s="6"/>
    </row>
    <row r="152" spans="1:60" ht="13.5" customHeight="1" x14ac:dyDescent="0.2">
      <c r="A152" s="5"/>
      <c r="C152" s="1" t="s">
        <v>11</v>
      </c>
      <c r="AO152" s="1">
        <f>UMSL!AO87</f>
        <v>0</v>
      </c>
      <c r="AP152" s="1">
        <f>UMSL!AP87</f>
        <v>2</v>
      </c>
      <c r="AQ152" s="1">
        <f>UMSL!AQ87</f>
        <v>2</v>
      </c>
      <c r="AR152" s="1">
        <f>UMSL!AR87</f>
        <v>6</v>
      </c>
      <c r="AS152" s="1">
        <f>UMSL!AS87</f>
        <v>17</v>
      </c>
      <c r="AT152" s="1">
        <f>UMSL!AT87</f>
        <v>9</v>
      </c>
      <c r="AU152" s="1">
        <f>UMSL!AU87</f>
        <v>6</v>
      </c>
      <c r="AV152" s="1">
        <f>UMSL!AV87</f>
        <v>13</v>
      </c>
      <c r="AW152" s="1">
        <f>UMSL!AW87</f>
        <v>8</v>
      </c>
      <c r="AX152" s="1">
        <f>UMSL!AX87</f>
        <v>9</v>
      </c>
      <c r="AY152" s="1">
        <f>UMSL!AY87</f>
        <v>7</v>
      </c>
      <c r="AZ152" s="1">
        <f>UMSL!AZ87</f>
        <v>9</v>
      </c>
      <c r="BA152" s="1">
        <f>UMSL!BA87</f>
        <v>13</v>
      </c>
      <c r="BB152" s="1">
        <f>UMSL!BB87</f>
        <v>7</v>
      </c>
      <c r="BC152" s="1">
        <f>UMSL!BC87</f>
        <v>12</v>
      </c>
      <c r="BD152" s="1">
        <f>UMSL!BD87</f>
        <v>10</v>
      </c>
      <c r="BE152" s="1">
        <f>UMSL!BE87</f>
        <v>7</v>
      </c>
      <c r="BF152" s="1">
        <f>UMSL!BF87</f>
        <v>12</v>
      </c>
      <c r="BG152" s="1">
        <f>UMSL!BG87</f>
        <v>7</v>
      </c>
      <c r="BH152" s="6"/>
    </row>
    <row r="153" spans="1:60" ht="13.5" customHeight="1" x14ac:dyDescent="0.2">
      <c r="A153" s="5"/>
      <c r="C153" s="1" t="s">
        <v>7</v>
      </c>
      <c r="W153" s="1">
        <f>MU!W134+UMKC!W88+UMSL!W88</f>
        <v>36</v>
      </c>
      <c r="X153" s="1">
        <f>MU!X134+UMKC!X88+UMSL!X88</f>
        <v>28</v>
      </c>
      <c r="Y153" s="1">
        <f>MU!Y134+UMKC!Y88+UMSL!Y88</f>
        <v>32</v>
      </c>
      <c r="Z153" s="1">
        <f>MU!Z134+UMKC!Z88+UMSL!Z88</f>
        <v>31</v>
      </c>
      <c r="AA153" s="1">
        <f>MU!AA134+UMKC!AA88+UMSL!AA88</f>
        <v>44</v>
      </c>
      <c r="AB153" s="1">
        <f>MU!AB134+UMKC!AB88+UMSL!AB88</f>
        <v>40</v>
      </c>
      <c r="AC153" s="1">
        <f>MU!AC134+UMKC!AC88+UMSL!AC88</f>
        <v>33</v>
      </c>
      <c r="AD153" s="1">
        <f>MU!AD134+UMKC!AD88+UMSL!AD88</f>
        <v>29</v>
      </c>
      <c r="AE153" s="1">
        <f>MU!AE134+UMKC!AE88+UMSL!AE88</f>
        <v>34</v>
      </c>
      <c r="AF153" s="1">
        <f>MU!AF134+UMKC!AF88+UMSL!AF88</f>
        <v>27</v>
      </c>
      <c r="AG153" s="1">
        <f>MU!AG134+UMKC!AG88+UMSL!AG88</f>
        <v>32</v>
      </c>
      <c r="AH153" s="1">
        <f>MU!AH134+UMKC!AH88+UMSL!AH88</f>
        <v>37</v>
      </c>
      <c r="AI153" s="1">
        <f>MU!AI134+UMKC!AI88+UMSL!AI88</f>
        <v>22</v>
      </c>
      <c r="AJ153" s="1">
        <f>MU!AJ134+UMKC!AJ88+UMSL!AJ88</f>
        <v>29</v>
      </c>
      <c r="AK153" s="1">
        <f>MU!AK134+UMKC!AK88+UMSL!AK88</f>
        <v>27</v>
      </c>
      <c r="AL153" s="1">
        <f>MU!AL134+UMKC!AL88+UMSL!AL88</f>
        <v>23</v>
      </c>
      <c r="AM153" s="1">
        <f>MU!AM134+UMKC!AM88+UMSL!AM88</f>
        <v>17</v>
      </c>
      <c r="AN153" s="1">
        <f>MU!AN134+UMKC!AN88+UMSL!AN88</f>
        <v>24</v>
      </c>
      <c r="AO153" s="1">
        <f>MU!AO134+UMKC!AO88+UMSL!AO88</f>
        <v>27</v>
      </c>
      <c r="AP153" s="1">
        <f>MU!AP134+UMKC!AP88+UMSL!AP88</f>
        <v>26</v>
      </c>
      <c r="AQ153" s="1">
        <f>MU!AQ134+UMKC!AQ88+UMSL!AQ88</f>
        <v>21</v>
      </c>
      <c r="AR153" s="1">
        <f>MU!AR134+UMKC!AR88+UMSL!AR88</f>
        <v>29</v>
      </c>
      <c r="AS153" s="1">
        <f>MU!AS134+UMKC!AS88+UMSL!AS88</f>
        <v>28</v>
      </c>
      <c r="AT153" s="1">
        <f>MU!AT134+UMKC!AT88+UMSL!AT88</f>
        <v>26</v>
      </c>
      <c r="AU153" s="1">
        <f>MU!AU134+UMKC!AU88+UMSL!AU88</f>
        <v>23</v>
      </c>
      <c r="AV153" s="1">
        <f>MU!AV134+UMKC!AV88+UMSL!AV88</f>
        <v>28</v>
      </c>
      <c r="AW153" s="1">
        <f>MU!AW134+UMKC!AW88+UMSL!AW88</f>
        <v>25</v>
      </c>
      <c r="AX153" s="1">
        <f>MU!AX134+UMKC!AX88+UMSL!AX88</f>
        <v>36</v>
      </c>
      <c r="AY153" s="1">
        <f>MU!AY134+UMKC!AY88+UMSL!AY88</f>
        <v>27</v>
      </c>
      <c r="AZ153" s="1">
        <f>MU!AZ134+UMKC!AZ88+UMSL!AZ88</f>
        <v>36</v>
      </c>
      <c r="BA153" s="1">
        <f>MU!BA134+UMKC!BA88+UMSL!BA88</f>
        <v>33</v>
      </c>
      <c r="BB153" s="1">
        <f>MU!BB134+UMKC!BB88+UMSL!BB88</f>
        <v>28</v>
      </c>
      <c r="BC153" s="1">
        <f>MU!BC134+UMKC!BC88+UMSL!BC88</f>
        <v>35</v>
      </c>
      <c r="BD153" s="1">
        <f>MU!BD134+UMKC!BD88+UMSL!BD88</f>
        <v>32</v>
      </c>
      <c r="BE153" s="1">
        <f>MU!BE134+UMKC!BE88+UMSL!BE88</f>
        <v>34</v>
      </c>
      <c r="BF153" s="1">
        <f>MU!BF134+UMKC!BF88+UMSL!BF88</f>
        <v>23</v>
      </c>
      <c r="BG153" s="1">
        <f>MU!BG134+UMKC!BG88+UMSL!BG88</f>
        <v>29</v>
      </c>
      <c r="BH153" s="6"/>
    </row>
    <row r="154" spans="1:60" ht="13.5" customHeight="1" x14ac:dyDescent="0.2">
      <c r="A154" s="5"/>
      <c r="W154" s="9">
        <f t="shared" ref="W154:AA154" si="127">SUM(W149:W153)</f>
        <v>310</v>
      </c>
      <c r="X154" s="9">
        <f t="shared" si="127"/>
        <v>285</v>
      </c>
      <c r="Y154" s="9">
        <f t="shared" si="127"/>
        <v>327</v>
      </c>
      <c r="Z154" s="9">
        <f t="shared" si="127"/>
        <v>331</v>
      </c>
      <c r="AA154" s="9">
        <f t="shared" si="127"/>
        <v>382</v>
      </c>
      <c r="AB154" s="9">
        <f t="shared" ref="AB154:AD154" si="128">SUM(AB149:AB153)</f>
        <v>404</v>
      </c>
      <c r="AC154" s="9">
        <f t="shared" si="128"/>
        <v>470</v>
      </c>
      <c r="AD154" s="9">
        <f t="shared" si="128"/>
        <v>423</v>
      </c>
      <c r="AE154" s="9">
        <f t="shared" ref="AE154:AG154" si="129">SUM(AE149:AE153)</f>
        <v>440</v>
      </c>
      <c r="AF154" s="9">
        <f t="shared" si="129"/>
        <v>405</v>
      </c>
      <c r="AG154" s="9">
        <f t="shared" si="129"/>
        <v>388</v>
      </c>
      <c r="AH154" s="9">
        <f t="shared" ref="AH154:AV154" si="130">SUM(AH149:AH153)</f>
        <v>453</v>
      </c>
      <c r="AI154" s="9">
        <f t="shared" si="130"/>
        <v>427</v>
      </c>
      <c r="AJ154" s="9">
        <f t="shared" si="130"/>
        <v>465</v>
      </c>
      <c r="AK154" s="9">
        <f t="shared" si="130"/>
        <v>470</v>
      </c>
      <c r="AL154" s="9">
        <f t="shared" si="130"/>
        <v>476</v>
      </c>
      <c r="AM154" s="9">
        <f t="shared" si="130"/>
        <v>480</v>
      </c>
      <c r="AN154" s="9">
        <f t="shared" si="130"/>
        <v>501</v>
      </c>
      <c r="AO154" s="9">
        <f t="shared" si="130"/>
        <v>507</v>
      </c>
      <c r="AP154" s="9">
        <f t="shared" si="130"/>
        <v>510</v>
      </c>
      <c r="AQ154" s="9">
        <f t="shared" si="130"/>
        <v>588</v>
      </c>
      <c r="AR154" s="9">
        <f t="shared" si="130"/>
        <v>532</v>
      </c>
      <c r="AS154" s="9">
        <f t="shared" si="130"/>
        <v>573</v>
      </c>
      <c r="AT154" s="9">
        <f t="shared" si="130"/>
        <v>554</v>
      </c>
      <c r="AU154" s="9">
        <f t="shared" si="130"/>
        <v>614</v>
      </c>
      <c r="AV154" s="9">
        <f t="shared" si="130"/>
        <v>670</v>
      </c>
      <c r="AW154" s="9">
        <f>SUM(AW149:AW153)</f>
        <v>666</v>
      </c>
      <c r="AX154" s="9">
        <f>SUM(AX149:AX153)</f>
        <v>634</v>
      </c>
      <c r="AY154" s="9">
        <f t="shared" ref="AY154:BC154" si="131">SUM(AY148:AY153)</f>
        <v>684</v>
      </c>
      <c r="AZ154" s="9">
        <f t="shared" si="131"/>
        <v>688</v>
      </c>
      <c r="BA154" s="9">
        <f t="shared" si="131"/>
        <v>719</v>
      </c>
      <c r="BB154" s="9">
        <f t="shared" si="131"/>
        <v>740</v>
      </c>
      <c r="BC154" s="9">
        <f t="shared" si="131"/>
        <v>720</v>
      </c>
      <c r="BD154" s="9">
        <f t="shared" ref="BD154:BE154" si="132">SUM(BD148:BD153)</f>
        <v>682</v>
      </c>
      <c r="BE154" s="9">
        <f t="shared" si="132"/>
        <v>644</v>
      </c>
      <c r="BF154" s="9">
        <f t="shared" ref="BF154:BG154" si="133">SUM(BF148:BF153)</f>
        <v>710</v>
      </c>
      <c r="BG154" s="9">
        <f t="shared" si="133"/>
        <v>773</v>
      </c>
      <c r="BH154" s="6"/>
    </row>
    <row r="155" spans="1:60" ht="13.5" customHeight="1" x14ac:dyDescent="0.2">
      <c r="A155" s="5"/>
      <c r="B155" s="8" t="s">
        <v>79</v>
      </c>
      <c r="BH155" s="6"/>
    </row>
    <row r="156" spans="1:60" ht="13.5" customHeight="1" x14ac:dyDescent="0.2">
      <c r="A156" s="5"/>
      <c r="C156" s="1" t="s">
        <v>0</v>
      </c>
      <c r="W156" s="1">
        <f>UMKC!W91+UMSL!W91</f>
        <v>66</v>
      </c>
      <c r="X156" s="1">
        <f>UMKC!X91+UMSL!X91</f>
        <v>75</v>
      </c>
      <c r="Y156" s="1">
        <f>UMKC!Y91+UMSL!Y91</f>
        <v>82</v>
      </c>
      <c r="Z156" s="1">
        <f>UMKC!Z91+UMSL!Z91</f>
        <v>64</v>
      </c>
      <c r="AA156" s="1">
        <f>UMKC!AA91+UMSL!AA91</f>
        <v>84</v>
      </c>
      <c r="AB156" s="1">
        <f>UMKC!AB91</f>
        <v>21</v>
      </c>
      <c r="AC156" s="1">
        <f>UMKC!AC91</f>
        <v>28</v>
      </c>
      <c r="AD156" s="1">
        <f>UMKC!AD91</f>
        <v>38</v>
      </c>
      <c r="AE156" s="1">
        <f>UMKC!AE91</f>
        <v>33</v>
      </c>
      <c r="AF156" s="1">
        <f>UMKC!AF91</f>
        <v>28</v>
      </c>
      <c r="AG156" s="1">
        <f>UMKC!AG91</f>
        <v>35</v>
      </c>
      <c r="AH156" s="1">
        <f>UMKC!AH91</f>
        <v>27</v>
      </c>
      <c r="AI156" s="1">
        <f>UMKC!AI91</f>
        <v>49</v>
      </c>
      <c r="AJ156" s="1">
        <f>UMKC!AJ91</f>
        <v>27</v>
      </c>
      <c r="AK156" s="1">
        <f>UMKC!AK91</f>
        <v>30</v>
      </c>
      <c r="AL156" s="1">
        <f>UMKC!AL91</f>
        <v>34</v>
      </c>
      <c r="AM156" s="1">
        <f>UMKC!AM91</f>
        <v>29</v>
      </c>
      <c r="AN156" s="1">
        <f>UMKC!AN91</f>
        <v>31</v>
      </c>
      <c r="AO156" s="1">
        <f>UMKC!AO91</f>
        <v>25</v>
      </c>
      <c r="AP156" s="1">
        <f>UMKC!AP91</f>
        <v>41</v>
      </c>
      <c r="AQ156" s="1">
        <f>UMKC!AQ91</f>
        <v>33</v>
      </c>
      <c r="AR156" s="1">
        <f>UMKC!AR91</f>
        <v>34</v>
      </c>
      <c r="AS156" s="1">
        <f>UMKC!AS91</f>
        <v>42</v>
      </c>
      <c r="AT156" s="1">
        <f>UMKC!AT91</f>
        <v>39</v>
      </c>
      <c r="AU156" s="1">
        <f>UMKC!AU91</f>
        <v>46</v>
      </c>
      <c r="AV156" s="1">
        <f>UMKC!AV91</f>
        <v>50</v>
      </c>
      <c r="AW156" s="1">
        <f>UMKC!AW91</f>
        <v>55</v>
      </c>
      <c r="AX156" s="1">
        <f>UMKC!AX91</f>
        <v>52</v>
      </c>
      <c r="AY156" s="1">
        <f>UMKC!AY91</f>
        <v>47</v>
      </c>
      <c r="AZ156" s="1">
        <f>UMKC!AZ91</f>
        <v>53</v>
      </c>
      <c r="BA156" s="1">
        <f>UMKC!BA91</f>
        <v>57</v>
      </c>
      <c r="BB156" s="1">
        <f>UMKC!BB91</f>
        <v>37</v>
      </c>
      <c r="BC156" s="1">
        <f>UMKC!BC91</f>
        <v>48</v>
      </c>
      <c r="BD156" s="1">
        <f>UMKC!BD91</f>
        <v>62</v>
      </c>
      <c r="BE156" s="1">
        <f>UMKC!BE91</f>
        <v>5</v>
      </c>
      <c r="BH156" s="6"/>
    </row>
    <row r="157" spans="1:60" ht="13.5" customHeight="1" x14ac:dyDescent="0.2">
      <c r="A157" s="5"/>
      <c r="C157" s="1" t="s">
        <v>9</v>
      </c>
      <c r="BB157" s="1">
        <f>'S&amp;T'!BB75</f>
        <v>0</v>
      </c>
      <c r="BC157" s="1">
        <f>'S&amp;T'!BC75</f>
        <v>0</v>
      </c>
      <c r="BD157" s="1">
        <f>'S&amp;T'!BD75</f>
        <v>2</v>
      </c>
      <c r="BE157" s="1">
        <f>'S&amp;T'!BE75</f>
        <v>4</v>
      </c>
      <c r="BF157" s="1">
        <f>'S&amp;T'!BF75</f>
        <v>1</v>
      </c>
      <c r="BG157" s="1">
        <f>'S&amp;T'!BG75</f>
        <v>1</v>
      </c>
      <c r="BH157" s="6"/>
    </row>
    <row r="158" spans="1:60" ht="13.5" customHeight="1" x14ac:dyDescent="0.2">
      <c r="A158" s="5"/>
      <c r="C158" s="1" t="s">
        <v>5</v>
      </c>
      <c r="W158" s="1">
        <f>UMKC!W92</f>
        <v>1</v>
      </c>
      <c r="X158" s="1">
        <f>UMKC!X92</f>
        <v>2</v>
      </c>
      <c r="Y158" s="1">
        <f>UMKC!Y92+UMSL!Y92</f>
        <v>7</v>
      </c>
      <c r="Z158" s="1">
        <f>UMKC!Z92+UMSL!Z92</f>
        <v>3</v>
      </c>
      <c r="AA158" s="1">
        <f>UMKC!AA92+UMSL!AA92</f>
        <v>8</v>
      </c>
      <c r="AB158" s="1">
        <f>UMKC!AB92</f>
        <v>1</v>
      </c>
      <c r="AC158" s="1">
        <f>UMKC!AC92</f>
        <v>0</v>
      </c>
      <c r="AD158" s="1">
        <f>UMKC!AD92</f>
        <v>3</v>
      </c>
      <c r="AE158" s="1">
        <f>UMKC!AE92</f>
        <v>2</v>
      </c>
      <c r="AF158" s="1">
        <f>UMKC!AF92</f>
        <v>1</v>
      </c>
      <c r="AG158" s="1">
        <f>UMKC!AG92</f>
        <v>3</v>
      </c>
      <c r="AH158" s="1">
        <f>UMKC!AH92</f>
        <v>4</v>
      </c>
      <c r="AI158" s="1">
        <f>UMKC!AI92</f>
        <v>7</v>
      </c>
      <c r="AJ158" s="1">
        <f>UMKC!AJ92</f>
        <v>7</v>
      </c>
      <c r="AK158" s="1">
        <f>UMKC!AK92</f>
        <v>4</v>
      </c>
      <c r="AL158" s="1">
        <f>UMKC!AL92</f>
        <v>4</v>
      </c>
      <c r="AM158" s="1">
        <f>UMKC!AM92</f>
        <v>5</v>
      </c>
      <c r="AN158" s="1">
        <f>UMKC!AN92</f>
        <v>2</v>
      </c>
      <c r="AO158" s="1">
        <f>UMKC!AO92</f>
        <v>2</v>
      </c>
      <c r="AP158" s="1">
        <f>UMKC!AP92</f>
        <v>8</v>
      </c>
      <c r="AQ158" s="1">
        <f>UMKC!AQ92</f>
        <v>6</v>
      </c>
      <c r="AR158" s="1">
        <f>UMKC!AR92</f>
        <v>3</v>
      </c>
      <c r="AS158" s="1">
        <f>UMKC!AS92</f>
        <v>11</v>
      </c>
      <c r="AT158" s="1">
        <f>UMKC!AT92</f>
        <v>7</v>
      </c>
      <c r="AU158" s="1">
        <f>UMKC!AU92</f>
        <v>9</v>
      </c>
      <c r="AV158" s="1">
        <f>UMKC!AV92</f>
        <v>10</v>
      </c>
      <c r="AW158" s="1">
        <f>UMKC!AW92</f>
        <v>6</v>
      </c>
      <c r="AX158" s="1">
        <f>UMKC!AX92</f>
        <v>8</v>
      </c>
      <c r="AY158" s="1">
        <f>UMKC!AY92</f>
        <v>5</v>
      </c>
      <c r="AZ158" s="1">
        <f>UMKC!AZ92</f>
        <v>6</v>
      </c>
      <c r="BA158" s="1">
        <f>UMKC!BA92</f>
        <v>5</v>
      </c>
      <c r="BB158" s="1">
        <f>UMKC!BB92</f>
        <v>11</v>
      </c>
      <c r="BC158" s="1">
        <f>UMKC!BC92</f>
        <v>15</v>
      </c>
      <c r="BD158" s="1">
        <f>UMKC!BD92</f>
        <v>8</v>
      </c>
      <c r="BE158" s="1">
        <f>UMKC!BE92</f>
        <v>2</v>
      </c>
      <c r="BH158" s="6"/>
    </row>
    <row r="159" spans="1:60" ht="13.5" customHeight="1" x14ac:dyDescent="0.2">
      <c r="A159" s="5"/>
      <c r="W159" s="9">
        <f t="shared" ref="W159:AA159" si="134">SUM(W156:W158)</f>
        <v>67</v>
      </c>
      <c r="X159" s="9">
        <f t="shared" si="134"/>
        <v>77</v>
      </c>
      <c r="Y159" s="9">
        <f t="shared" si="134"/>
        <v>89</v>
      </c>
      <c r="Z159" s="9">
        <f t="shared" si="134"/>
        <v>67</v>
      </c>
      <c r="AA159" s="9">
        <f t="shared" si="134"/>
        <v>92</v>
      </c>
      <c r="AB159" s="9">
        <f t="shared" ref="AB159:AD159" si="135">SUM(AB156:AB158)</f>
        <v>22</v>
      </c>
      <c r="AC159" s="9">
        <f t="shared" si="135"/>
        <v>28</v>
      </c>
      <c r="AD159" s="9">
        <f t="shared" si="135"/>
        <v>41</v>
      </c>
      <c r="AE159" s="9">
        <f t="shared" ref="AE159:AG159" si="136">SUM(AE156:AE158)</f>
        <v>35</v>
      </c>
      <c r="AF159" s="9">
        <f t="shared" si="136"/>
        <v>29</v>
      </c>
      <c r="AG159" s="9">
        <f t="shared" si="136"/>
        <v>38</v>
      </c>
      <c r="AH159" s="9">
        <f t="shared" ref="AH159:AV159" si="137">SUM(AH156:AH158)</f>
        <v>31</v>
      </c>
      <c r="AI159" s="9">
        <f t="shared" si="137"/>
        <v>56</v>
      </c>
      <c r="AJ159" s="9">
        <f t="shared" si="137"/>
        <v>34</v>
      </c>
      <c r="AK159" s="9">
        <f t="shared" si="137"/>
        <v>34</v>
      </c>
      <c r="AL159" s="9">
        <f t="shared" si="137"/>
        <v>38</v>
      </c>
      <c r="AM159" s="9">
        <f t="shared" si="137"/>
        <v>34</v>
      </c>
      <c r="AN159" s="9">
        <f t="shared" si="137"/>
        <v>33</v>
      </c>
      <c r="AO159" s="9">
        <f t="shared" si="137"/>
        <v>27</v>
      </c>
      <c r="AP159" s="9">
        <f t="shared" si="137"/>
        <v>49</v>
      </c>
      <c r="AQ159" s="9">
        <f t="shared" si="137"/>
        <v>39</v>
      </c>
      <c r="AR159" s="9">
        <f t="shared" si="137"/>
        <v>37</v>
      </c>
      <c r="AS159" s="9">
        <f t="shared" si="137"/>
        <v>53</v>
      </c>
      <c r="AT159" s="9">
        <f t="shared" si="137"/>
        <v>46</v>
      </c>
      <c r="AU159" s="9">
        <f t="shared" si="137"/>
        <v>55</v>
      </c>
      <c r="AV159" s="9">
        <f t="shared" si="137"/>
        <v>60</v>
      </c>
      <c r="AW159" s="9">
        <f t="shared" ref="AW159:BB159" si="138">SUM(AW156:AW158)</f>
        <v>61</v>
      </c>
      <c r="AX159" s="9">
        <f t="shared" si="138"/>
        <v>60</v>
      </c>
      <c r="AY159" s="9">
        <f t="shared" si="138"/>
        <v>52</v>
      </c>
      <c r="AZ159" s="9">
        <f t="shared" si="138"/>
        <v>59</v>
      </c>
      <c r="BA159" s="9">
        <f t="shared" si="138"/>
        <v>62</v>
      </c>
      <c r="BB159" s="9">
        <f t="shared" si="138"/>
        <v>48</v>
      </c>
      <c r="BC159" s="9">
        <f t="shared" ref="BC159" si="139">SUM(BC156:BC158)</f>
        <v>63</v>
      </c>
      <c r="BD159" s="9">
        <f t="shared" ref="BD159:BE159" si="140">SUM(BD156:BD158)</f>
        <v>72</v>
      </c>
      <c r="BE159" s="9">
        <f t="shared" si="140"/>
        <v>11</v>
      </c>
      <c r="BF159" s="9">
        <f t="shared" ref="BF159:BG159" si="141">SUM(BF156:BF158)</f>
        <v>1</v>
      </c>
      <c r="BG159" s="9">
        <f t="shared" si="141"/>
        <v>1</v>
      </c>
      <c r="BH159" s="6"/>
    </row>
    <row r="160" spans="1:60" ht="13.5" customHeight="1" x14ac:dyDescent="0.2">
      <c r="A160" s="5"/>
      <c r="B160" s="8" t="s">
        <v>78</v>
      </c>
      <c r="BH160" s="6"/>
    </row>
    <row r="161" spans="1:60" ht="13.5" customHeight="1" x14ac:dyDescent="0.2">
      <c r="A161" s="5"/>
      <c r="C161" s="1" t="s">
        <v>0</v>
      </c>
      <c r="W161" s="1">
        <f>MU!W137+UMSL!W95</f>
        <v>79</v>
      </c>
      <c r="X161" s="1">
        <f>MU!X137+UMSL!X95</f>
        <v>55</v>
      </c>
      <c r="Y161" s="1">
        <f>MU!Y137+UMSL!Y95</f>
        <v>78</v>
      </c>
      <c r="Z161" s="1">
        <f>MU!Z137+UMSL!Z95</f>
        <v>81</v>
      </c>
      <c r="AA161" s="1">
        <f>MU!AA137+UMSL!AA95</f>
        <v>85</v>
      </c>
      <c r="AB161" s="1">
        <f>MU!AB137+UMSL!AB95</f>
        <v>88</v>
      </c>
      <c r="AC161" s="1">
        <f>MU!AC137+UMSL!AC95</f>
        <v>83</v>
      </c>
      <c r="AD161" s="1">
        <f>MU!AD137+UMSL!AD95</f>
        <v>76</v>
      </c>
      <c r="AE161" s="1">
        <f>MU!AE137+UMSL!AE95</f>
        <v>98</v>
      </c>
      <c r="AF161" s="1">
        <f>MU!AF137+UMSL!AF95</f>
        <v>88</v>
      </c>
      <c r="AG161" s="1">
        <f>MU!AG137+UMSL!AG95</f>
        <v>74</v>
      </c>
      <c r="AH161" s="1">
        <f>MU!AH137+UMSL!AH95</f>
        <v>91</v>
      </c>
      <c r="AI161" s="1">
        <f>MU!AI137+UMSL!AI95</f>
        <v>107</v>
      </c>
      <c r="AJ161" s="1">
        <f>MU!AJ137+UMSL!AJ95</f>
        <v>82</v>
      </c>
      <c r="AK161" s="1">
        <f>MU!AK137+UMSL!AK95</f>
        <v>100</v>
      </c>
      <c r="AL161" s="1">
        <f>MU!AL137+UMSL!AL95</f>
        <v>103</v>
      </c>
      <c r="AM161" s="1">
        <f>MU!AM137+UMSL!AM95</f>
        <v>78</v>
      </c>
      <c r="AN161" s="1">
        <f>MU!AN137+UMSL!AN95</f>
        <v>99</v>
      </c>
      <c r="AO161" s="1">
        <f>MU!AO137+UMSL!AO95</f>
        <v>84</v>
      </c>
      <c r="AP161" s="1">
        <f>MU!AP137+UMSL!AP95</f>
        <v>77</v>
      </c>
      <c r="AQ161" s="1">
        <f>MU!AQ137+UMSL!AQ95</f>
        <v>104</v>
      </c>
      <c r="AR161" s="1">
        <f>MU!AR137+UMSL!AR95</f>
        <v>133</v>
      </c>
      <c r="AS161" s="1">
        <f>MU!AS137+UMSL!AS95</f>
        <v>108</v>
      </c>
      <c r="AT161" s="1">
        <f>MU!AT137+UMSL!AT95</f>
        <v>116</v>
      </c>
      <c r="AU161" s="1">
        <f>MU!AU137+UMSL!AU95</f>
        <v>109</v>
      </c>
      <c r="AV161" s="1">
        <f>MU!AV137+UMSL!AV95</f>
        <v>112</v>
      </c>
      <c r="AW161" s="1">
        <f>MU!AW137+UMSL!AW95</f>
        <v>99</v>
      </c>
      <c r="AX161" s="1">
        <f>MU!AX137+UMSL!AX95</f>
        <v>110</v>
      </c>
      <c r="AY161" s="1">
        <f>MU!AY137+UMSL!AY95</f>
        <v>108</v>
      </c>
      <c r="AZ161" s="1">
        <f>MU!AZ137+UMSL!AZ95</f>
        <v>137</v>
      </c>
      <c r="BA161" s="1">
        <f>MU!BA137+UMSL!BA95</f>
        <v>112</v>
      </c>
      <c r="BB161" s="1">
        <f>MU!BB137+UMSL!BB95</f>
        <v>133</v>
      </c>
      <c r="BC161" s="1">
        <f>MU!BC137+UMSL!BC95</f>
        <v>121</v>
      </c>
      <c r="BD161" s="1">
        <f>MU!BD137+UMSL!BD95</f>
        <v>104</v>
      </c>
      <c r="BE161" s="1">
        <f>MU!BE137+UMSL!BE95</f>
        <v>102</v>
      </c>
      <c r="BF161" s="1">
        <f>MU!BF137+UMSL!BF95</f>
        <v>99</v>
      </c>
      <c r="BG161" s="1">
        <f>MU!BG137+UMSL!BG95</f>
        <v>96</v>
      </c>
      <c r="BH161" s="6"/>
    </row>
    <row r="162" spans="1:60" ht="13.5" customHeight="1" x14ac:dyDescent="0.2">
      <c r="A162" s="5"/>
      <c r="C162" s="1" t="s">
        <v>9</v>
      </c>
      <c r="AG162" s="1">
        <f>UMSL!AG96</f>
        <v>0</v>
      </c>
      <c r="AH162" s="1">
        <f>UMSL!AH96</f>
        <v>1</v>
      </c>
      <c r="AI162" s="1">
        <f>UMSL!AI96</f>
        <v>4</v>
      </c>
      <c r="AJ162" s="1">
        <f>UMSL!AJ96</f>
        <v>4</v>
      </c>
      <c r="AK162" s="1">
        <f>UMSL!AK96</f>
        <v>10</v>
      </c>
      <c r="AL162" s="1">
        <f>UMSL!AL96</f>
        <v>16</v>
      </c>
      <c r="AM162" s="1">
        <f>UMSL!AM96</f>
        <v>11</v>
      </c>
      <c r="AN162" s="1">
        <f>MU!AN138+UMSL!AN96</f>
        <v>10</v>
      </c>
      <c r="AO162" s="1">
        <f>MU!AO138+UMSL!AO96</f>
        <v>22</v>
      </c>
      <c r="AP162" s="1">
        <f>MU!AP138+UMSL!AP96</f>
        <v>20</v>
      </c>
      <c r="AQ162" s="1">
        <f>MU!AQ138+UMSL!AQ96</f>
        <v>20</v>
      </c>
      <c r="AR162" s="1">
        <f>MU!AR138+UMSL!AR96</f>
        <v>17</v>
      </c>
      <c r="AS162" s="1">
        <f>MU!AS138+UMSL!AS96</f>
        <v>54</v>
      </c>
      <c r="AT162" s="1">
        <f>MU!AT138+UMSL!AT96</f>
        <v>20</v>
      </c>
      <c r="AU162" s="1">
        <f>MU!AU138+UMSL!AU96</f>
        <v>16</v>
      </c>
      <c r="AV162" s="1">
        <f>MU!AV138+UMSL!AV96</f>
        <v>27</v>
      </c>
      <c r="AW162" s="1">
        <f>MU!AW138+UMKC!AW95+UMSL!AW96</f>
        <v>32</v>
      </c>
      <c r="AX162" s="1">
        <f>MU!AX138+UMKC!AX95+UMSL!AX96</f>
        <v>48</v>
      </c>
      <c r="AY162" s="1">
        <f>MU!AY138+UMKC!AY95+UMSL!AY96</f>
        <v>45</v>
      </c>
      <c r="AZ162" s="1">
        <f>MU!AZ138+UMKC!AZ95+UMSL!AZ96</f>
        <v>57</v>
      </c>
      <c r="BA162" s="1">
        <f>MU!BA138+UMKC!BA95+UMSL!BA96</f>
        <v>51</v>
      </c>
      <c r="BB162" s="1">
        <f>MU!BB138+UMKC!BB95+UMSL!BB96</f>
        <v>43</v>
      </c>
      <c r="BC162" s="1">
        <f>MU!BC138+UMKC!BC95+UMSL!BC96</f>
        <v>52</v>
      </c>
      <c r="BD162" s="1">
        <f>MU!BD138+UMKC!BD95+UMSL!BD96</f>
        <v>33</v>
      </c>
      <c r="BE162" s="1">
        <f>MU!BE138+UMKC!BE95+UMSL!BE96</f>
        <v>24</v>
      </c>
      <c r="BF162" s="1">
        <f>MU!BF138+UMKC!BF95+UMSL!BF96</f>
        <v>36</v>
      </c>
      <c r="BG162" s="1">
        <f>MU!BG138+UMKC!BG95+UMSL!BG96</f>
        <v>23</v>
      </c>
      <c r="BH162" s="6"/>
    </row>
    <row r="163" spans="1:60" ht="13.5" customHeight="1" x14ac:dyDescent="0.2">
      <c r="A163" s="5"/>
      <c r="C163" s="1" t="s">
        <v>5</v>
      </c>
      <c r="W163" s="1">
        <f>MU!W139+UMKC!W96+UMSL!W97</f>
        <v>156</v>
      </c>
      <c r="X163" s="1">
        <f>MU!X139+UMKC!X96+UMSL!X97</f>
        <v>139</v>
      </c>
      <c r="Y163" s="1">
        <f>MU!Y139+UMKC!Y96+UMSL!Y97</f>
        <v>155</v>
      </c>
      <c r="Z163" s="1">
        <f>MU!Z139+UMKC!Z96+UMSL!Z97</f>
        <v>162</v>
      </c>
      <c r="AA163" s="1">
        <f>MU!AA139+UMKC!AA96+UMSL!AA97</f>
        <v>159</v>
      </c>
      <c r="AB163" s="1">
        <f>MU!AB139+UMKC!AB96+UMSL!AB97</f>
        <v>198</v>
      </c>
      <c r="AC163" s="1">
        <f>MU!AC139+UMKC!AC96+UMSL!AC97</f>
        <v>171</v>
      </c>
      <c r="AD163" s="1">
        <f>MU!AD139+UMKC!AD96+UMSL!AD97</f>
        <v>170</v>
      </c>
      <c r="AE163" s="1">
        <f>MU!AE139+UMKC!AE96+UMSL!AE97</f>
        <v>158</v>
      </c>
      <c r="AF163" s="1">
        <f>MU!AF139+UMKC!AF96+UMSL!AF97</f>
        <v>180</v>
      </c>
      <c r="AG163" s="1">
        <f>MU!AG139+UMKC!AG96+UMSL!AG97</f>
        <v>133</v>
      </c>
      <c r="AH163" s="1">
        <f>MU!AH139+UMKC!AH96+UMSL!AH97</f>
        <v>131</v>
      </c>
      <c r="AI163" s="1">
        <f>MU!AI139+UMKC!AI96+UMSL!AI97</f>
        <v>139</v>
      </c>
      <c r="AJ163" s="1">
        <f>MU!AJ139+UMKC!AJ96+UMSL!AJ97</f>
        <v>147</v>
      </c>
      <c r="AK163" s="1">
        <f>MU!AK139+UMKC!AK96+UMSL!AK97</f>
        <v>226</v>
      </c>
      <c r="AL163" s="1">
        <f>MU!AL139+UMKC!AL96+UMSL!AL97</f>
        <v>193</v>
      </c>
      <c r="AM163" s="1">
        <f>MU!AM139+UMKC!AM96+UMSL!AM97</f>
        <v>275</v>
      </c>
      <c r="AN163" s="1">
        <f>MU!AN139+UMKC!AN96+UMSL!AN97</f>
        <v>293</v>
      </c>
      <c r="AO163" s="1">
        <f>MU!AO139+UMKC!AO96+UMSL!AO97</f>
        <v>259</v>
      </c>
      <c r="AP163" s="1">
        <f>MU!AP139+UMKC!AP96+UMSL!AP97</f>
        <v>263</v>
      </c>
      <c r="AQ163" s="1">
        <f>MU!AQ139+UMKC!AQ96+UMSL!AQ97</f>
        <v>310</v>
      </c>
      <c r="AR163" s="1">
        <f>MU!AR139+UMKC!AR96+UMSL!AR97</f>
        <v>270</v>
      </c>
      <c r="AS163" s="1">
        <f>MU!AS139+UMKC!AS96+UMSL!AS97</f>
        <v>288</v>
      </c>
      <c r="AT163" s="1">
        <f>MU!AT139+UMKC!AT96+UMSL!AT97</f>
        <v>301</v>
      </c>
      <c r="AU163" s="1">
        <f>MU!AU139+UMKC!AU96+UMSL!AU97</f>
        <v>295</v>
      </c>
      <c r="AV163" s="1">
        <f>MU!AV139+UMKC!AV96+UMSL!AV97</f>
        <v>382</v>
      </c>
      <c r="AW163" s="1">
        <f>MU!AW139+UMKC!AW96+UMSL!AW97</f>
        <v>307</v>
      </c>
      <c r="AX163" s="1">
        <f>MU!AX139+UMKC!AX96+UMSL!AX97</f>
        <v>321</v>
      </c>
      <c r="AY163" s="1">
        <f>MU!AY139+UMKC!AY96+UMSL!AY97</f>
        <v>294</v>
      </c>
      <c r="AZ163" s="1">
        <f>MU!AZ139+UMKC!AZ96+UMSL!AZ97</f>
        <v>322</v>
      </c>
      <c r="BA163" s="1">
        <f>MU!BA139+UMKC!BA96+UMSL!BA97</f>
        <v>352</v>
      </c>
      <c r="BB163" s="1">
        <f>MU!BB139+UMKC!BB96+UMSL!BB97</f>
        <v>313</v>
      </c>
      <c r="BC163" s="1">
        <f>MU!BC139+UMKC!BC96+UMSL!BC97</f>
        <v>327</v>
      </c>
      <c r="BD163" s="1">
        <f>MU!BD139+UMKC!BD96+UMSL!BD97</f>
        <v>320</v>
      </c>
      <c r="BE163" s="1">
        <f>MU!BE139+UMKC!BE96+UMSL!BE97</f>
        <v>242</v>
      </c>
      <c r="BF163" s="1">
        <f>MU!BF139+UMKC!BF96+UMSL!BF97</f>
        <v>242</v>
      </c>
      <c r="BG163" s="1">
        <f>MU!BG139+UMKC!BG96+UMSL!BG97</f>
        <v>209</v>
      </c>
      <c r="BH163" s="6"/>
    </row>
    <row r="164" spans="1:60" ht="13.5" customHeight="1" x14ac:dyDescent="0.2">
      <c r="A164" s="5"/>
      <c r="C164" s="1" t="s">
        <v>7</v>
      </c>
      <c r="AJ164" s="1">
        <f>MU!AJ140</f>
        <v>0</v>
      </c>
      <c r="AK164" s="1">
        <f>MU!AK140</f>
        <v>0</v>
      </c>
      <c r="AL164" s="1">
        <f>MU!AL140</f>
        <v>0</v>
      </c>
      <c r="AM164" s="1">
        <f>MU!AM140</f>
        <v>0</v>
      </c>
      <c r="AN164" s="1">
        <f>MU!AN140</f>
        <v>0</v>
      </c>
      <c r="AO164" s="1">
        <f>MU!AO140</f>
        <v>1</v>
      </c>
      <c r="AP164" s="1">
        <f>MU!AP140</f>
        <v>0</v>
      </c>
      <c r="AQ164" s="1">
        <f>MU!AQ140</f>
        <v>1</v>
      </c>
      <c r="AR164" s="1">
        <f>MU!AR140</f>
        <v>4</v>
      </c>
      <c r="AS164" s="1">
        <f>MU!AS140</f>
        <v>9</v>
      </c>
      <c r="AT164" s="1">
        <f>MU!AT140</f>
        <v>4</v>
      </c>
      <c r="AU164" s="1">
        <f>MU!AU140</f>
        <v>3</v>
      </c>
      <c r="AV164" s="1">
        <f>MU!AV140</f>
        <v>2</v>
      </c>
      <c r="AW164" s="1">
        <f>MU!AW140</f>
        <v>2</v>
      </c>
      <c r="AX164" s="1">
        <f>MU!AX140</f>
        <v>5</v>
      </c>
      <c r="AY164" s="1">
        <f>MU!AY140</f>
        <v>4</v>
      </c>
      <c r="AZ164" s="1">
        <f>MU!AZ140</f>
        <v>4</v>
      </c>
      <c r="BA164" s="1">
        <f>MU!BA140</f>
        <v>5</v>
      </c>
      <c r="BB164" s="1">
        <f>MU!BB140</f>
        <v>7</v>
      </c>
      <c r="BC164" s="1">
        <f>MU!BC140</f>
        <v>3</v>
      </c>
      <c r="BD164" s="1">
        <f>MU!BD140</f>
        <v>5</v>
      </c>
      <c r="BE164" s="1">
        <f>MU!BE140</f>
        <v>3</v>
      </c>
      <c r="BF164" s="1">
        <f>MU!BF140</f>
        <v>7</v>
      </c>
      <c r="BG164" s="1">
        <f>MU!BG140</f>
        <v>9</v>
      </c>
      <c r="BH164" s="6"/>
    </row>
    <row r="165" spans="1:60" ht="13.5" customHeight="1" x14ac:dyDescent="0.2">
      <c r="A165" s="5"/>
      <c r="W165" s="9">
        <f t="shared" ref="W165:AA165" si="142">SUM(W161:W163)</f>
        <v>235</v>
      </c>
      <c r="X165" s="9">
        <f t="shared" si="142"/>
        <v>194</v>
      </c>
      <c r="Y165" s="9">
        <f t="shared" si="142"/>
        <v>233</v>
      </c>
      <c r="Z165" s="9">
        <f t="shared" si="142"/>
        <v>243</v>
      </c>
      <c r="AA165" s="9">
        <f t="shared" si="142"/>
        <v>244</v>
      </c>
      <c r="AB165" s="9">
        <f>SUM(AB161:AB163)</f>
        <v>286</v>
      </c>
      <c r="AC165" s="9">
        <f t="shared" ref="AC165:AD165" si="143">SUM(AC161:AC163)</f>
        <v>254</v>
      </c>
      <c r="AD165" s="9">
        <f t="shared" si="143"/>
        <v>246</v>
      </c>
      <c r="AE165" s="9">
        <f t="shared" ref="AE165:AG165" si="144">SUM(AE161:AE163)</f>
        <v>256</v>
      </c>
      <c r="AF165" s="9">
        <f t="shared" si="144"/>
        <v>268</v>
      </c>
      <c r="AG165" s="9">
        <f t="shared" si="144"/>
        <v>207</v>
      </c>
      <c r="AH165" s="9">
        <f>SUM(AH161:AH163)</f>
        <v>223</v>
      </c>
      <c r="AI165" s="9">
        <f>SUM(AI161:AI163)</f>
        <v>250</v>
      </c>
      <c r="AJ165" s="9">
        <f t="shared" ref="AJ165:AV165" si="145">SUM(AJ161:AJ164)</f>
        <v>233</v>
      </c>
      <c r="AK165" s="9">
        <f t="shared" si="145"/>
        <v>336</v>
      </c>
      <c r="AL165" s="9">
        <f t="shared" si="145"/>
        <v>312</v>
      </c>
      <c r="AM165" s="9">
        <f t="shared" si="145"/>
        <v>364</v>
      </c>
      <c r="AN165" s="9">
        <f t="shared" si="145"/>
        <v>402</v>
      </c>
      <c r="AO165" s="9">
        <f t="shared" si="145"/>
        <v>366</v>
      </c>
      <c r="AP165" s="9">
        <f t="shared" si="145"/>
        <v>360</v>
      </c>
      <c r="AQ165" s="9">
        <f t="shared" si="145"/>
        <v>435</v>
      </c>
      <c r="AR165" s="9">
        <f t="shared" si="145"/>
        <v>424</v>
      </c>
      <c r="AS165" s="9">
        <f t="shared" si="145"/>
        <v>459</v>
      </c>
      <c r="AT165" s="9">
        <f t="shared" si="145"/>
        <v>441</v>
      </c>
      <c r="AU165" s="9">
        <f t="shared" si="145"/>
        <v>423</v>
      </c>
      <c r="AV165" s="9">
        <f t="shared" si="145"/>
        <v>523</v>
      </c>
      <c r="AW165" s="9">
        <f t="shared" ref="AW165:BB165" si="146">SUM(AW161:AW164)</f>
        <v>440</v>
      </c>
      <c r="AX165" s="9">
        <f t="shared" si="146"/>
        <v>484</v>
      </c>
      <c r="AY165" s="9">
        <f t="shared" si="146"/>
        <v>451</v>
      </c>
      <c r="AZ165" s="9">
        <f t="shared" si="146"/>
        <v>520</v>
      </c>
      <c r="BA165" s="9">
        <f t="shared" si="146"/>
        <v>520</v>
      </c>
      <c r="BB165" s="9">
        <f t="shared" si="146"/>
        <v>496</v>
      </c>
      <c r="BC165" s="9">
        <f t="shared" ref="BC165" si="147">SUM(BC161:BC164)</f>
        <v>503</v>
      </c>
      <c r="BD165" s="9">
        <f t="shared" ref="BD165:BE165" si="148">SUM(BD161:BD164)</f>
        <v>462</v>
      </c>
      <c r="BE165" s="9">
        <f t="shared" si="148"/>
        <v>371</v>
      </c>
      <c r="BF165" s="9">
        <f t="shared" ref="BF165:BG165" si="149">SUM(BF161:BF164)</f>
        <v>384</v>
      </c>
      <c r="BG165" s="9">
        <f t="shared" si="149"/>
        <v>337</v>
      </c>
      <c r="BH165" s="6"/>
    </row>
    <row r="166" spans="1:60" ht="13.5" customHeight="1" x14ac:dyDescent="0.2">
      <c r="A166" s="5"/>
      <c r="B166" s="8" t="s">
        <v>77</v>
      </c>
      <c r="BH166" s="6"/>
    </row>
    <row r="167" spans="1:60" ht="13.5" customHeight="1" x14ac:dyDescent="0.2">
      <c r="A167" s="5"/>
      <c r="B167" s="8"/>
      <c r="C167" s="1" t="s">
        <v>10</v>
      </c>
      <c r="AY167" s="1">
        <f>UMKC!AY99</f>
        <v>7</v>
      </c>
      <c r="AZ167" s="1">
        <f>UMKC!AZ99</f>
        <v>6</v>
      </c>
      <c r="BA167" s="1">
        <f>UMKC!BA99</f>
        <v>11</v>
      </c>
      <c r="BB167" s="1">
        <f>UMKC!BB99</f>
        <v>18</v>
      </c>
      <c r="BC167" s="1">
        <f>MU!BC143+UMKC!BC99</f>
        <v>59</v>
      </c>
      <c r="BD167" s="1">
        <f>MU!BD143+UMKC!BD99+UMSL!BD100</f>
        <v>54</v>
      </c>
      <c r="BE167" s="1">
        <f>MU!BE143+UMKC!BE99+UMSL!BE100</f>
        <v>51</v>
      </c>
      <c r="BF167" s="1">
        <f>MU!BF143+UMKC!BF99+UMSL!BF100</f>
        <v>54</v>
      </c>
      <c r="BG167" s="1">
        <f>MU!BG143+UMKC!BG99+UMSL!BG100</f>
        <v>66</v>
      </c>
      <c r="BH167" s="6"/>
    </row>
    <row r="168" spans="1:60" ht="13.5" customHeight="1" x14ac:dyDescent="0.2">
      <c r="A168" s="5"/>
      <c r="C168" s="1" t="s">
        <v>0</v>
      </c>
      <c r="W168" s="1">
        <f>MU!W144+UMKC!W100+'S&amp;T'!W77+UMSL!W101</f>
        <v>349</v>
      </c>
      <c r="X168" s="1">
        <f>MU!X144+UMKC!X100+'S&amp;T'!X77+UMSL!X101</f>
        <v>368</v>
      </c>
      <c r="Y168" s="1">
        <f>MU!Y144+UMKC!Y100+'S&amp;T'!Y77+UMSL!Y101</f>
        <v>408</v>
      </c>
      <c r="Z168" s="1">
        <f>MU!Z144+UMKC!Z100+'S&amp;T'!Z77+UMSL!Z101</f>
        <v>364</v>
      </c>
      <c r="AA168" s="1">
        <f>MU!AA144+UMKC!AA100+'S&amp;T'!AA77+UMSL!AA101</f>
        <v>443</v>
      </c>
      <c r="AB168" s="1">
        <f>MU!AB144+UMKC!AB100+'S&amp;T'!AB77+UMSL!AB101</f>
        <v>505</v>
      </c>
      <c r="AC168" s="1">
        <f>MU!AC144+UMKC!AC100+'S&amp;T'!AC77+UMSL!AC101</f>
        <v>490</v>
      </c>
      <c r="AD168" s="1">
        <f>MU!AD144+UMKC!AD100+'S&amp;T'!AD77+UMSL!AD101</f>
        <v>560</v>
      </c>
      <c r="AE168" s="1">
        <f>MU!AE144+UMKC!AE100+'S&amp;T'!AE77+UMSL!AE101</f>
        <v>499</v>
      </c>
      <c r="AF168" s="1">
        <f>MU!AF144+UMKC!AF100+'S&amp;T'!AF77+UMSL!AF101</f>
        <v>438</v>
      </c>
      <c r="AG168" s="1">
        <f>MU!AG144+UMKC!AG100+'S&amp;T'!AG77+UMSL!AG101</f>
        <v>474</v>
      </c>
      <c r="AH168" s="1">
        <f>MU!AH144+UMKC!AH100+'S&amp;T'!AH77+UMSL!AH101</f>
        <v>475</v>
      </c>
      <c r="AI168" s="1">
        <f>MU!AI144+UMKC!AI100+'S&amp;T'!AI77+UMSL!AI101</f>
        <v>480</v>
      </c>
      <c r="AJ168" s="1">
        <f>MU!AJ144+UMKC!AJ100+'S&amp;T'!AJ77+UMSL!AJ101</f>
        <v>476</v>
      </c>
      <c r="AK168" s="1">
        <f>MU!AK144+UMKC!AK100+'S&amp;T'!AK77+UMSL!AK101</f>
        <v>456</v>
      </c>
      <c r="AL168" s="1">
        <f>MU!AL144+UMKC!AL100+'S&amp;T'!AL77+UMSL!AL101</f>
        <v>491</v>
      </c>
      <c r="AM168" s="1">
        <f>MU!AM144+UMKC!AM100+'S&amp;T'!AM77+UMSL!AM101</f>
        <v>523</v>
      </c>
      <c r="AN168" s="1">
        <f>MU!AN144+UMKC!AN100+'S&amp;T'!AN77+UMSL!AN101</f>
        <v>570</v>
      </c>
      <c r="AO168" s="1">
        <f>MU!AO144+UMKC!AO100+'S&amp;T'!AO77+UMSL!AO101</f>
        <v>584</v>
      </c>
      <c r="AP168" s="1">
        <f>MU!AP144+UMKC!AP100+'S&amp;T'!AP77+UMSL!AP101</f>
        <v>625</v>
      </c>
      <c r="AQ168" s="1">
        <f>MU!AQ144+UMKC!AQ100+'S&amp;T'!AQ77+UMSL!AQ101</f>
        <v>651</v>
      </c>
      <c r="AR168" s="1">
        <f>MU!AR144+UMKC!AR100+'S&amp;T'!AR77+UMSL!AR101</f>
        <v>643</v>
      </c>
      <c r="AS168" s="1">
        <f>MU!AS144+UMKC!AS100+'S&amp;T'!AS77+UMSL!AS101</f>
        <v>570</v>
      </c>
      <c r="AT168" s="1">
        <f>MU!AT144+UMKC!AT100+'S&amp;T'!AT77+UMSL!AT101</f>
        <v>635</v>
      </c>
      <c r="AU168" s="1">
        <f>MU!AU144+UMKC!AU100+'S&amp;T'!AU77+UMSL!AU101</f>
        <v>658</v>
      </c>
      <c r="AV168" s="1">
        <f>MU!AV144+UMKC!AV100+'S&amp;T'!AV77+UMSL!AV101</f>
        <v>689</v>
      </c>
      <c r="AW168" s="1">
        <f>MU!AW144+UMKC!AW100+'S&amp;T'!AW77+UMSL!AW101</f>
        <v>703</v>
      </c>
      <c r="AX168" s="1">
        <f>MU!AX144+UMKC!AX100+'S&amp;T'!AX77+UMSL!AX101</f>
        <v>718</v>
      </c>
      <c r="AY168" s="1">
        <f>MU!AY144+UMKC!AY100+'S&amp;T'!AY77+UMSL!AY101</f>
        <v>646</v>
      </c>
      <c r="AZ168" s="1">
        <f>MU!AZ144+UMKC!AZ100+'S&amp;T'!AZ77+UMSL!AZ101</f>
        <v>659</v>
      </c>
      <c r="BA168" s="1">
        <f>MU!BA144+UMKC!BA100+'S&amp;T'!BA77+UMSL!BA101</f>
        <v>624</v>
      </c>
      <c r="BB168" s="1">
        <f>MU!BB144+UMKC!BB100+'S&amp;T'!BB77+UMSL!BB101</f>
        <v>589</v>
      </c>
      <c r="BC168" s="1">
        <f>MU!BC144+UMKC!BC100+'S&amp;T'!BC77+UMSL!BC101</f>
        <v>565</v>
      </c>
      <c r="BD168" s="1">
        <f>MU!BD144+UMKC!BD100+'S&amp;T'!BD77+UMSL!BD101</f>
        <v>581</v>
      </c>
      <c r="BE168" s="1">
        <f>MU!BE144+UMKC!BE100+'S&amp;T'!BE77+UMSL!BE101</f>
        <v>573</v>
      </c>
      <c r="BF168" s="1">
        <f>MU!BF144+UMKC!BF100+'S&amp;T'!BF77+UMSL!BF101</f>
        <v>584</v>
      </c>
      <c r="BG168" s="1">
        <f>MU!BG144+UMKC!BG100+'S&amp;T'!BG77+UMSL!BG101</f>
        <v>641</v>
      </c>
      <c r="BH168" s="6"/>
    </row>
    <row r="169" spans="1:60" ht="13.5" customHeight="1" x14ac:dyDescent="0.2">
      <c r="A169" s="5"/>
      <c r="C169" s="1" t="s">
        <v>9</v>
      </c>
      <c r="AM169" s="1">
        <f>MU!AM145</f>
        <v>0</v>
      </c>
      <c r="AN169" s="1">
        <f>MU!AN145</f>
        <v>1</v>
      </c>
      <c r="AO169" s="1">
        <f>MU!AO145</f>
        <v>12</v>
      </c>
      <c r="AP169" s="1">
        <f>MU!AP145</f>
        <v>3</v>
      </c>
      <c r="AQ169" s="1">
        <f>MU!AQ145</f>
        <v>5</v>
      </c>
      <c r="AR169" s="1">
        <f>MU!AR145</f>
        <v>10</v>
      </c>
      <c r="AS169" s="1">
        <f>MU!AS145</f>
        <v>12</v>
      </c>
      <c r="AT169" s="1">
        <f>MU!AT145</f>
        <v>14</v>
      </c>
      <c r="AU169" s="1">
        <f>MU!AU145</f>
        <v>10</v>
      </c>
      <c r="AV169" s="1">
        <f>MU!AV145</f>
        <v>11</v>
      </c>
      <c r="AW169" s="1">
        <f>MU!AW145</f>
        <v>15</v>
      </c>
      <c r="AX169" s="1">
        <f>MU!AX145</f>
        <v>9</v>
      </c>
      <c r="AY169" s="1">
        <f>MU!AY145+UMKC!AY101</f>
        <v>9</v>
      </c>
      <c r="AZ169" s="1">
        <f>MU!AZ145+UMKC!AZ101</f>
        <v>17</v>
      </c>
      <c r="BA169" s="1">
        <f>MU!BA145+UMKC!BA101</f>
        <v>19</v>
      </c>
      <c r="BB169" s="1">
        <f>MU!BB145+UMKC!BB101</f>
        <v>14</v>
      </c>
      <c r="BC169" s="1">
        <f>MU!BC145+UMKC!BC101</f>
        <v>10</v>
      </c>
      <c r="BD169" s="1">
        <f>MU!BD145+UMKC!BD101</f>
        <v>21</v>
      </c>
      <c r="BE169" s="1">
        <f>MU!BE145+UMKC!BE101</f>
        <v>11</v>
      </c>
      <c r="BF169" s="1">
        <f>MU!BF145+UMKC!BF101</f>
        <v>22</v>
      </c>
      <c r="BG169" s="1">
        <f>MU!BG145+UMKC!BG101</f>
        <v>19</v>
      </c>
      <c r="BH169" s="6"/>
    </row>
    <row r="170" spans="1:60" ht="13.5" customHeight="1" x14ac:dyDescent="0.2">
      <c r="A170" s="5"/>
      <c r="C170" s="1" t="s">
        <v>5</v>
      </c>
      <c r="W170" s="1">
        <f>MU!W146+UMKC!W102+UMSL!W103</f>
        <v>51</v>
      </c>
      <c r="X170" s="1">
        <f>MU!X146+UMKC!X102+UMSL!X103</f>
        <v>46</v>
      </c>
      <c r="Y170" s="1">
        <f>MU!Y146+UMKC!Y102+UMSL!Y103</f>
        <v>55</v>
      </c>
      <c r="Z170" s="1">
        <f>MU!Z146+UMKC!Z102+UMSL!Z103</f>
        <v>45</v>
      </c>
      <c r="AA170" s="1">
        <f>MU!AA146+UMKC!AA102+UMSL!AA103</f>
        <v>53</v>
      </c>
      <c r="AB170" s="1">
        <f>MU!AB146+UMKC!AB102+UMSL!AB103</f>
        <v>77</v>
      </c>
      <c r="AC170" s="1">
        <f>MU!AC146+UMKC!AC102+UMSL!AC103</f>
        <v>77</v>
      </c>
      <c r="AD170" s="1">
        <f>MU!AD146+UMKC!AD102+UMSL!AD103</f>
        <v>89</v>
      </c>
      <c r="AE170" s="1">
        <f>MU!AE146+UMKC!AE102+UMSL!AE103</f>
        <v>79</v>
      </c>
      <c r="AF170" s="1">
        <f>MU!AF146+UMKC!AF102+UMSL!AF103</f>
        <v>93</v>
      </c>
      <c r="AG170" s="1">
        <f>MU!AG146+UMKC!AG102+UMSL!AG103</f>
        <v>89</v>
      </c>
      <c r="AH170" s="1">
        <f>MU!AH146+UMKC!AH102+UMSL!AH103</f>
        <v>111</v>
      </c>
      <c r="AI170" s="1">
        <f>MU!AI146+UMKC!AI102+UMSL!AI103</f>
        <v>69</v>
      </c>
      <c r="AJ170" s="1">
        <f>MU!AJ146+UMKC!AJ102+UMSL!AJ103</f>
        <v>61</v>
      </c>
      <c r="AK170" s="1">
        <f>MU!AK146+UMKC!AK102+UMSL!AK103</f>
        <v>74</v>
      </c>
      <c r="AL170" s="1">
        <f>MU!AL146+UMKC!AL102+UMSL!AL103</f>
        <v>105</v>
      </c>
      <c r="AM170" s="1">
        <f>MU!AM146+UMKC!AM102+UMSL!AM103</f>
        <v>81</v>
      </c>
      <c r="AN170" s="1">
        <f>MU!AN146+UMKC!AN102+UMSL!AN103</f>
        <v>78</v>
      </c>
      <c r="AO170" s="1">
        <f>MU!AO146+UMKC!AO102+UMSL!AO103</f>
        <v>94</v>
      </c>
      <c r="AP170" s="1">
        <f>MU!AP146+UMKC!AP102+UMSL!AP103</f>
        <v>100</v>
      </c>
      <c r="AQ170" s="1">
        <f>MU!AQ146+UMKC!AQ102+UMSL!AQ103</f>
        <v>82</v>
      </c>
      <c r="AR170" s="1">
        <f>MU!AR146+UMKC!AR102+UMSL!AR103</f>
        <v>101</v>
      </c>
      <c r="AS170" s="1">
        <f>MU!AS146+UMKC!AS102+UMSL!AS103</f>
        <v>88</v>
      </c>
      <c r="AT170" s="1">
        <f>MU!AT146+UMKC!AT102+UMSL!AT103</f>
        <v>78</v>
      </c>
      <c r="AU170" s="1">
        <f>MU!AU146+UMKC!AU102+UMSL!AU103</f>
        <v>106</v>
      </c>
      <c r="AV170" s="1">
        <f>MU!AV146+UMKC!AV102+UMSL!AV103</f>
        <v>118</v>
      </c>
      <c r="AW170" s="1">
        <f>MU!AW146+UMKC!AW102+UMSL!AW103</f>
        <v>107</v>
      </c>
      <c r="AX170" s="1">
        <f>MU!AX146+UMKC!AX102+UMSL!AX103</f>
        <v>121</v>
      </c>
      <c r="AY170" s="1">
        <f>MU!AY146+UMKC!AY102+UMSL!AY103</f>
        <v>99</v>
      </c>
      <c r="AZ170" s="1">
        <f>MU!AZ146+UMKC!AZ102+UMSL!AZ103</f>
        <v>113</v>
      </c>
      <c r="BA170" s="1">
        <f>MU!BA146+UMKC!BA102+UMSL!BA103</f>
        <v>96</v>
      </c>
      <c r="BB170" s="1">
        <f>MU!BB146+UMKC!BB102+UMSL!BB103</f>
        <v>88</v>
      </c>
      <c r="BC170" s="1">
        <f>MU!BC146+UMKC!BC102+UMSL!BC103</f>
        <v>77</v>
      </c>
      <c r="BD170" s="1">
        <f>MU!BD146+UMKC!BD102+UMSL!BD103</f>
        <v>89</v>
      </c>
      <c r="BE170" s="1">
        <f>MU!BE146+UMKC!BE102+UMSL!BE103</f>
        <v>86</v>
      </c>
      <c r="BF170" s="1">
        <f>MU!BF146+UMKC!BF102+UMSL!BF103</f>
        <v>77</v>
      </c>
      <c r="BG170" s="1">
        <f>MU!BG146+UMKC!BG102+UMSL!BG103</f>
        <v>108</v>
      </c>
      <c r="BH170" s="6"/>
    </row>
    <row r="171" spans="1:60" ht="13.5" customHeight="1" x14ac:dyDescent="0.2">
      <c r="A171" s="5"/>
      <c r="C171" s="1" t="s">
        <v>7</v>
      </c>
      <c r="W171" s="1">
        <f>MU!W147+UMSL!W104</f>
        <v>9</v>
      </c>
      <c r="X171" s="1">
        <f>MU!X147+UMSL!X104</f>
        <v>23</v>
      </c>
      <c r="Y171" s="1">
        <f>MU!Y147+UMSL!Y104</f>
        <v>10</v>
      </c>
      <c r="Z171" s="1">
        <f>MU!Z147+UMSL!Z104</f>
        <v>24</v>
      </c>
      <c r="AA171" s="1">
        <f>MU!AA147+UMSL!AA104</f>
        <v>14</v>
      </c>
      <c r="AB171" s="1">
        <f>MU!AB147+UMSL!AB104</f>
        <v>19</v>
      </c>
      <c r="AC171" s="1">
        <f>MU!AC147+UMSL!AC104</f>
        <v>20</v>
      </c>
      <c r="AD171" s="1">
        <f>MU!AD147+UMSL!AD104</f>
        <v>21</v>
      </c>
      <c r="AE171" s="1">
        <f>MU!AE147+UMSL!AE104</f>
        <v>22</v>
      </c>
      <c r="AF171" s="1">
        <f>MU!AF147+UMSL!AF104</f>
        <v>20</v>
      </c>
      <c r="AG171" s="1">
        <f>MU!AG147+UMSL!AG104</f>
        <v>31</v>
      </c>
      <c r="AH171" s="1">
        <f>MU!AH147+UMSL!AH104</f>
        <v>25</v>
      </c>
      <c r="AI171" s="1">
        <f>MU!AI147+UMSL!AI104</f>
        <v>27</v>
      </c>
      <c r="AJ171" s="1">
        <f>MU!AJ147+UMSL!AJ104</f>
        <v>24</v>
      </c>
      <c r="AK171" s="1">
        <f>MU!AK147+UMSL!AK104</f>
        <v>31</v>
      </c>
      <c r="AL171" s="1">
        <f>MU!AL147+UMSL!AL104</f>
        <v>24</v>
      </c>
      <c r="AM171" s="1">
        <f>MU!AM147+UMSL!AM104</f>
        <v>41</v>
      </c>
      <c r="AN171" s="1">
        <f>MU!AN147+UMSL!AN104</f>
        <v>25</v>
      </c>
      <c r="AO171" s="1">
        <f>MU!AO147+UMSL!AO104</f>
        <v>31</v>
      </c>
      <c r="AP171" s="1">
        <f>MU!AP147+UMSL!AP104</f>
        <v>26</v>
      </c>
      <c r="AQ171" s="1">
        <f>MU!AQ147+UMSL!AQ104</f>
        <v>30</v>
      </c>
      <c r="AR171" s="1">
        <f>MU!AR147+UMSL!AR104</f>
        <v>25</v>
      </c>
      <c r="AS171" s="1">
        <f>MU!AS147+UMSL!AS104</f>
        <v>24</v>
      </c>
      <c r="AT171" s="1">
        <f>MU!AT147+UMSL!AT104</f>
        <v>32</v>
      </c>
      <c r="AU171" s="1">
        <f>MU!AU147+UMSL!AU104</f>
        <v>32</v>
      </c>
      <c r="AV171" s="1">
        <f>MU!AV147+UMSL!AV104</f>
        <v>26</v>
      </c>
      <c r="AW171" s="1">
        <f>MU!AW147+UMSL!AW104</f>
        <v>33</v>
      </c>
      <c r="AX171" s="1">
        <f>MU!AX147+UMSL!AX104</f>
        <v>27</v>
      </c>
      <c r="AY171" s="1">
        <f>MU!AY147+UMSL!AY104</f>
        <v>29</v>
      </c>
      <c r="AZ171" s="1">
        <f>MU!AZ147+UMSL!AZ104</f>
        <v>33</v>
      </c>
      <c r="BA171" s="1">
        <f>MU!BA147+UMSL!BA104</f>
        <v>35</v>
      </c>
      <c r="BB171" s="1">
        <f>MU!BB147+UMSL!BB104</f>
        <v>43</v>
      </c>
      <c r="BC171" s="1">
        <f>MU!BC147+UMSL!BC104</f>
        <v>45</v>
      </c>
      <c r="BD171" s="1">
        <f>MU!BD147+UMSL!BD104</f>
        <v>27</v>
      </c>
      <c r="BE171" s="1">
        <f>MU!BE147+UMSL!BE104</f>
        <v>30</v>
      </c>
      <c r="BF171" s="1">
        <f>MU!BF147+UMSL!BF104</f>
        <v>29</v>
      </c>
      <c r="BG171" s="1">
        <f>MU!BG147+UMSL!BG104</f>
        <v>28</v>
      </c>
      <c r="BH171" s="6"/>
    </row>
    <row r="172" spans="1:60" ht="13.5" customHeight="1" x14ac:dyDescent="0.2">
      <c r="A172" s="5"/>
      <c r="W172" s="9">
        <f t="shared" ref="W172:AA172" si="150">SUM(W168:W171)</f>
        <v>409</v>
      </c>
      <c r="X172" s="9">
        <f t="shared" si="150"/>
        <v>437</v>
      </c>
      <c r="Y172" s="9">
        <f t="shared" si="150"/>
        <v>473</v>
      </c>
      <c r="Z172" s="9">
        <f t="shared" si="150"/>
        <v>433</v>
      </c>
      <c r="AA172" s="9">
        <f t="shared" si="150"/>
        <v>510</v>
      </c>
      <c r="AB172" s="9">
        <f t="shared" ref="AB172:AD172" si="151">SUM(AB168:AB171)</f>
        <v>601</v>
      </c>
      <c r="AC172" s="9">
        <f t="shared" si="151"/>
        <v>587</v>
      </c>
      <c r="AD172" s="9">
        <f t="shared" si="151"/>
        <v>670</v>
      </c>
      <c r="AE172" s="9">
        <f t="shared" ref="AE172:AG172" si="152">SUM(AE168:AE171)</f>
        <v>600</v>
      </c>
      <c r="AF172" s="9">
        <f t="shared" si="152"/>
        <v>551</v>
      </c>
      <c r="AG172" s="9">
        <f t="shared" si="152"/>
        <v>594</v>
      </c>
      <c r="AH172" s="9">
        <f t="shared" ref="AH172:AV172" si="153">SUM(AH168:AH171)</f>
        <v>611</v>
      </c>
      <c r="AI172" s="9">
        <f t="shared" si="153"/>
        <v>576</v>
      </c>
      <c r="AJ172" s="9">
        <f t="shared" si="153"/>
        <v>561</v>
      </c>
      <c r="AK172" s="9">
        <f t="shared" si="153"/>
        <v>561</v>
      </c>
      <c r="AL172" s="9">
        <f t="shared" si="153"/>
        <v>620</v>
      </c>
      <c r="AM172" s="9">
        <f t="shared" si="153"/>
        <v>645</v>
      </c>
      <c r="AN172" s="9">
        <f t="shared" si="153"/>
        <v>674</v>
      </c>
      <c r="AO172" s="9">
        <f t="shared" si="153"/>
        <v>721</v>
      </c>
      <c r="AP172" s="9">
        <f t="shared" si="153"/>
        <v>754</v>
      </c>
      <c r="AQ172" s="9">
        <f t="shared" si="153"/>
        <v>768</v>
      </c>
      <c r="AR172" s="9">
        <f t="shared" si="153"/>
        <v>779</v>
      </c>
      <c r="AS172" s="9">
        <f t="shared" si="153"/>
        <v>694</v>
      </c>
      <c r="AT172" s="9">
        <f t="shared" si="153"/>
        <v>759</v>
      </c>
      <c r="AU172" s="9">
        <f t="shared" si="153"/>
        <v>806</v>
      </c>
      <c r="AV172" s="9">
        <f t="shared" si="153"/>
        <v>844</v>
      </c>
      <c r="AW172" s="9">
        <f>SUM(AW168:AW171)</f>
        <v>858</v>
      </c>
      <c r="AX172" s="9">
        <f>SUM(AX168:AX171)</f>
        <v>875</v>
      </c>
      <c r="AY172" s="9">
        <f t="shared" ref="AY172:BC172" si="154">SUM(AY167:AY171)</f>
        <v>790</v>
      </c>
      <c r="AZ172" s="9">
        <f t="shared" si="154"/>
        <v>828</v>
      </c>
      <c r="BA172" s="9">
        <f t="shared" si="154"/>
        <v>785</v>
      </c>
      <c r="BB172" s="9">
        <f t="shared" si="154"/>
        <v>752</v>
      </c>
      <c r="BC172" s="9">
        <f t="shared" si="154"/>
        <v>756</v>
      </c>
      <c r="BD172" s="9">
        <f t="shared" ref="BD172:BE172" si="155">SUM(BD167:BD171)</f>
        <v>772</v>
      </c>
      <c r="BE172" s="9">
        <f t="shared" si="155"/>
        <v>751</v>
      </c>
      <c r="BF172" s="9">
        <f t="shared" ref="BF172:BG172" si="156">SUM(BF167:BF171)</f>
        <v>766</v>
      </c>
      <c r="BG172" s="9">
        <f t="shared" si="156"/>
        <v>862</v>
      </c>
      <c r="BH172" s="6"/>
    </row>
    <row r="173" spans="1:60" ht="13.5" customHeight="1" x14ac:dyDescent="0.2">
      <c r="A173" s="5"/>
      <c r="B173" s="8" t="s">
        <v>76</v>
      </c>
      <c r="BH173" s="6"/>
    </row>
    <row r="174" spans="1:60" ht="13.5" customHeight="1" x14ac:dyDescent="0.2">
      <c r="A174" s="5"/>
      <c r="B174" s="8"/>
      <c r="C174" s="1" t="s">
        <v>10</v>
      </c>
      <c r="BC174" s="1">
        <f>MU!BC150</f>
        <v>0</v>
      </c>
      <c r="BD174" s="1">
        <f>MU!BD150</f>
        <v>2</v>
      </c>
      <c r="BE174" s="1">
        <f>MU!BE150+UMKC!BE105</f>
        <v>2</v>
      </c>
      <c r="BF174" s="1">
        <f>MU!BF150+UMKC!BF105</f>
        <v>6</v>
      </c>
      <c r="BG174" s="1">
        <f>MU!BG150+UMKC!BG105</f>
        <v>5</v>
      </c>
      <c r="BH174" s="6"/>
    </row>
    <row r="175" spans="1:60" ht="13.5" customHeight="1" x14ac:dyDescent="0.2">
      <c r="A175" s="5"/>
      <c r="C175" s="1" t="s">
        <v>0</v>
      </c>
      <c r="W175" s="1">
        <f>MU!W151+UMKC!W106+UMSL!W107</f>
        <v>183</v>
      </c>
      <c r="X175" s="1">
        <f>MU!X151+UMKC!X106+UMSL!X107</f>
        <v>132</v>
      </c>
      <c r="Y175" s="1">
        <f>MU!Y151+UMKC!Y106+UMSL!Y107</f>
        <v>88</v>
      </c>
      <c r="Z175" s="1">
        <f>MU!Z151+UMKC!Z106+UMSL!Z107</f>
        <v>114</v>
      </c>
      <c r="AA175" s="1">
        <f>MU!AA151+UMKC!AA106+UMSL!AA107</f>
        <v>125</v>
      </c>
      <c r="AB175" s="1">
        <f>MU!AB151+UMKC!AB106+UMSL!AB107</f>
        <v>108</v>
      </c>
      <c r="AC175" s="1">
        <f>MU!AC151+UMKC!AC106+UMSL!AC107</f>
        <v>115</v>
      </c>
      <c r="AD175" s="1">
        <f>MU!AD151+UMKC!AD106+UMSL!AD107</f>
        <v>146</v>
      </c>
      <c r="AE175" s="1">
        <f>MU!AE151+UMKC!AE106+UMSL!AE107</f>
        <v>113</v>
      </c>
      <c r="AF175" s="1">
        <f>MU!AF151+UMKC!AF106+UMSL!AF107</f>
        <v>110</v>
      </c>
      <c r="AG175" s="1">
        <f>MU!AG151+UMKC!AG106+UMSL!AG107</f>
        <v>105</v>
      </c>
      <c r="AH175" s="1">
        <f>MU!AH151+UMKC!AH106+UMSL!AH107</f>
        <v>123</v>
      </c>
      <c r="AI175" s="1">
        <f>MU!AI151+UMKC!AI106+UMSL!AI107</f>
        <v>155</v>
      </c>
      <c r="AJ175" s="1">
        <f>MU!AJ151+UMKC!AJ106+UMSL!AJ107</f>
        <v>166</v>
      </c>
      <c r="AK175" s="1">
        <f>MU!AK151+UMKC!AK106+UMSL!AK107</f>
        <v>184</v>
      </c>
      <c r="AL175" s="1">
        <f>MU!AL151+UMKC!AL106+UMSL!AL107</f>
        <v>195</v>
      </c>
      <c r="AM175" s="1">
        <f>MU!AM151+UMKC!AM106+UMSL!AM107</f>
        <v>201</v>
      </c>
      <c r="AN175" s="1">
        <f>MU!AN151+UMKC!AN106+UMSL!AN107</f>
        <v>222</v>
      </c>
      <c r="AO175" s="1">
        <f>MU!AO151+UMKC!AO106+UMSL!AO107</f>
        <v>228</v>
      </c>
      <c r="AP175" s="1">
        <f>MU!AP151+UMKC!AP106+UMSL!AP107</f>
        <v>257</v>
      </c>
      <c r="AQ175" s="1">
        <f>MU!AQ151+UMKC!AQ106+UMSL!AQ107</f>
        <v>235</v>
      </c>
      <c r="AR175" s="1">
        <f>MU!AR151+UMKC!AR106+UMSL!AR107</f>
        <v>227</v>
      </c>
      <c r="AS175" s="1">
        <f>MU!AS151+UMKC!AS106+UMSL!AS107</f>
        <v>245</v>
      </c>
      <c r="AT175" s="1">
        <f>MU!AT151+UMKC!AT106+UMSL!AT107</f>
        <v>263</v>
      </c>
      <c r="AU175" s="1">
        <f>MU!AU151+UMKC!AU106+UMSL!AU107</f>
        <v>251</v>
      </c>
      <c r="AV175" s="1">
        <f>MU!AV151+UMKC!AV106+UMSL!AV107</f>
        <v>297</v>
      </c>
      <c r="AW175" s="1">
        <f>MU!AW151+UMKC!AW106+UMSL!AW107</f>
        <v>303</v>
      </c>
      <c r="AX175" s="1">
        <f>MU!AX151+UMKC!AX106+UMSL!AX107</f>
        <v>265</v>
      </c>
      <c r="AY175" s="1">
        <f>MU!AY151+UMKC!AY106+UMSL!AY107</f>
        <v>293</v>
      </c>
      <c r="AZ175" s="1">
        <f>MU!AZ151+UMKC!AZ106+UMSL!AZ107</f>
        <v>277</v>
      </c>
      <c r="BA175" s="1">
        <f>MU!BA151+UMKC!BA106+UMSL!BA107</f>
        <v>263</v>
      </c>
      <c r="BB175" s="1">
        <f>MU!BB151+UMKC!BB106+UMSL!BB107</f>
        <v>280</v>
      </c>
      <c r="BC175" s="1">
        <f>MU!BC151+UMKC!BC106+UMSL!BC107</f>
        <v>303</v>
      </c>
      <c r="BD175" s="1">
        <f>MU!BD151+UMKC!BD106+UMSL!BD107</f>
        <v>305</v>
      </c>
      <c r="BE175" s="1">
        <f>MU!BE151+UMKC!BE106+UMSL!BE107</f>
        <v>273</v>
      </c>
      <c r="BF175" s="1">
        <f>MU!BF151+UMKC!BF106+UMSL!BF107</f>
        <v>280</v>
      </c>
      <c r="BG175" s="1">
        <f>MU!BG151+UMKC!BG106+UMSL!BG107</f>
        <v>298</v>
      </c>
      <c r="BH175" s="6"/>
    </row>
    <row r="176" spans="1:60" ht="13.5" customHeight="1" x14ac:dyDescent="0.2">
      <c r="A176" s="5"/>
      <c r="C176" s="1" t="s">
        <v>9</v>
      </c>
      <c r="AM176" s="1">
        <f>UMKC!AM107</f>
        <v>1</v>
      </c>
      <c r="AN176" s="1">
        <f>UMKC!AN107</f>
        <v>0</v>
      </c>
      <c r="AO176" s="1">
        <f>UMKC!AO107</f>
        <v>2</v>
      </c>
      <c r="AP176" s="1">
        <f>UMKC!AP107</f>
        <v>0</v>
      </c>
      <c r="AQ176" s="1">
        <f>UMKC!AQ107</f>
        <v>0</v>
      </c>
      <c r="AR176" s="1">
        <f>UMKC!AR107</f>
        <v>2</v>
      </c>
      <c r="AS176" s="1">
        <f>UMKC!AS107</f>
        <v>2</v>
      </c>
      <c r="AT176" s="1">
        <f>UMKC!AT107</f>
        <v>1</v>
      </c>
      <c r="AU176" s="1">
        <f>MU!AU152+UMKC!AU107</f>
        <v>5</v>
      </c>
      <c r="AV176" s="1">
        <f>MU!AV152+UMKC!AV107</f>
        <v>5</v>
      </c>
      <c r="AW176" s="1">
        <f>MU!AW152+UMKC!AW107</f>
        <v>7</v>
      </c>
      <c r="AX176" s="1">
        <f>MU!AX152+UMKC!AX107</f>
        <v>7</v>
      </c>
      <c r="AY176" s="1">
        <f>MU!AY152+UMKC!AY107</f>
        <v>9</v>
      </c>
      <c r="AZ176" s="1">
        <f>MU!AZ152+UMKC!AZ107</f>
        <v>4</v>
      </c>
      <c r="BA176" s="1">
        <f>MU!BA152+UMKC!BA107</f>
        <v>4</v>
      </c>
      <c r="BB176" s="1">
        <f>MU!BB152+UMKC!BB107</f>
        <v>11</v>
      </c>
      <c r="BC176" s="1">
        <f>MU!BC152+UMKC!BC107</f>
        <v>5</v>
      </c>
      <c r="BD176" s="1">
        <f>MU!BD152+UMKC!BD107</f>
        <v>8</v>
      </c>
      <c r="BE176" s="1">
        <f>MU!BE152+UMKC!BE107</f>
        <v>4</v>
      </c>
      <c r="BF176" s="1">
        <f>MU!BF152+UMKC!BF107</f>
        <v>7</v>
      </c>
      <c r="BG176" s="1">
        <f>MU!BG152+UMKC!BG107</f>
        <v>3</v>
      </c>
      <c r="BH176" s="6"/>
    </row>
    <row r="177" spans="1:60" ht="13.5" customHeight="1" x14ac:dyDescent="0.2">
      <c r="A177" s="5"/>
      <c r="C177" s="1" t="s">
        <v>5</v>
      </c>
      <c r="W177" s="1">
        <f>MU!W153+UMKC!W108</f>
        <v>44</v>
      </c>
      <c r="X177" s="1">
        <f>MU!X153+UMKC!X108</f>
        <v>72</v>
      </c>
      <c r="Y177" s="1">
        <f>MU!Y153+UMKC!Y108</f>
        <v>70</v>
      </c>
      <c r="Z177" s="1">
        <f>MU!Z153+UMKC!Z108</f>
        <v>70</v>
      </c>
      <c r="AA177" s="1">
        <f>MU!AA153+UMKC!AA108</f>
        <v>63</v>
      </c>
      <c r="AB177" s="1">
        <f>MU!AB153+UMKC!AB108</f>
        <v>61</v>
      </c>
      <c r="AC177" s="1">
        <f>MU!AC153+UMKC!AC108</f>
        <v>78</v>
      </c>
      <c r="AD177" s="1">
        <f>MU!AD153+UMKC!AD108</f>
        <v>72</v>
      </c>
      <c r="AE177" s="1">
        <f>MU!AE153+UMKC!AE108</f>
        <v>60</v>
      </c>
      <c r="AF177" s="1">
        <f>MU!AF153+UMKC!AF108</f>
        <v>83</v>
      </c>
      <c r="AG177" s="1">
        <f>MU!AG153+UMKC!AG108</f>
        <v>96</v>
      </c>
      <c r="AH177" s="1">
        <f>MU!AH153+UMKC!AH108</f>
        <v>76</v>
      </c>
      <c r="AI177" s="1">
        <f>MU!AI153+UMKC!AI108</f>
        <v>83</v>
      </c>
      <c r="AJ177" s="1">
        <f>MU!AJ153+UMKC!AJ108</f>
        <v>71</v>
      </c>
      <c r="AK177" s="1">
        <f>MU!AK153+UMKC!AK108</f>
        <v>81</v>
      </c>
      <c r="AL177" s="1">
        <f>MU!AL153+UMKC!AL108</f>
        <v>68</v>
      </c>
      <c r="AM177" s="1">
        <f>MU!AM153+UMKC!AM108</f>
        <v>68</v>
      </c>
      <c r="AN177" s="1">
        <f>MU!AN153+UMKC!AN108</f>
        <v>62</v>
      </c>
      <c r="AO177" s="1">
        <f>MU!AO153+UMKC!AO108</f>
        <v>89</v>
      </c>
      <c r="AP177" s="1">
        <f>MU!AP153+UMKC!AP108</f>
        <v>81</v>
      </c>
      <c r="AQ177" s="1">
        <f>MU!AQ153+UMKC!AQ108</f>
        <v>85</v>
      </c>
      <c r="AR177" s="1">
        <f>MU!AR153+UMKC!AR108</f>
        <v>105</v>
      </c>
      <c r="AS177" s="1">
        <f>MU!AS153+UMKC!AS108</f>
        <v>89</v>
      </c>
      <c r="AT177" s="1">
        <f>MU!AT153+UMKC!AT108</f>
        <v>101</v>
      </c>
      <c r="AU177" s="1">
        <f>MU!AU153+UMKC!AU108</f>
        <v>85</v>
      </c>
      <c r="AV177" s="1">
        <f>MU!AV153+UMKC!AV108</f>
        <v>103</v>
      </c>
      <c r="AW177" s="1">
        <f>MU!AW153+UMKC!AW108</f>
        <v>86</v>
      </c>
      <c r="AX177" s="1">
        <f>MU!AX153+UMKC!AX108</f>
        <v>102</v>
      </c>
      <c r="AY177" s="1">
        <f>MU!AY153+UMKC!AY108</f>
        <v>100</v>
      </c>
      <c r="AZ177" s="1">
        <f>MU!AZ153+UMKC!AZ108</f>
        <v>124</v>
      </c>
      <c r="BA177" s="1">
        <f>MU!BA153+UMKC!BA108</f>
        <v>73</v>
      </c>
      <c r="BB177" s="1">
        <f>MU!BB153+UMKC!BB108</f>
        <v>108</v>
      </c>
      <c r="BC177" s="1">
        <f>MU!BC153+UMKC!BC108</f>
        <v>91</v>
      </c>
      <c r="BD177" s="1">
        <f>MU!BD153+UMKC!BD108</f>
        <v>112</v>
      </c>
      <c r="BE177" s="1">
        <f>MU!BE153+UMKC!BE108</f>
        <v>92</v>
      </c>
      <c r="BF177" s="1">
        <f>MU!BF153+UMKC!BF108</f>
        <v>89</v>
      </c>
      <c r="BG177" s="1">
        <f>MU!BG153+UMKC!BG108</f>
        <v>86</v>
      </c>
      <c r="BH177" s="6"/>
    </row>
    <row r="178" spans="1:60" ht="13.5" customHeight="1" x14ac:dyDescent="0.2">
      <c r="A178" s="5"/>
      <c r="C178" s="1" t="s">
        <v>7</v>
      </c>
      <c r="W178" s="1">
        <f>MU!W154+UMKC!W109</f>
        <v>8</v>
      </c>
      <c r="X178" s="1">
        <f>MU!X154+UMKC!X109</f>
        <v>10</v>
      </c>
      <c r="Y178" s="1">
        <f>MU!Y154+UMKC!Y109</f>
        <v>11</v>
      </c>
      <c r="Z178" s="1">
        <f>MU!Z154+UMKC!Z109</f>
        <v>15</v>
      </c>
      <c r="AA178" s="1">
        <f>MU!AA154+UMKC!AA109</f>
        <v>9</v>
      </c>
      <c r="AB178" s="1">
        <f>MU!AB154+UMKC!AB109</f>
        <v>11</v>
      </c>
      <c r="AC178" s="1">
        <f>MU!AC154+UMKC!AC109</f>
        <v>14</v>
      </c>
      <c r="AD178" s="1">
        <f>MU!AD154+UMKC!AD109</f>
        <v>6</v>
      </c>
      <c r="AE178" s="1">
        <f>MU!AE154+UMKC!AE109</f>
        <v>6</v>
      </c>
      <c r="AF178" s="1">
        <f>MU!AF154+UMKC!AF109</f>
        <v>10</v>
      </c>
      <c r="AG178" s="1">
        <f>MU!AG154+UMKC!AG109</f>
        <v>17</v>
      </c>
      <c r="AH178" s="1">
        <f>MU!AH154+UMKC!AH109</f>
        <v>15</v>
      </c>
      <c r="AI178" s="1">
        <f>MU!AI154+UMKC!AI109</f>
        <v>19</v>
      </c>
      <c r="AJ178" s="1">
        <f>MU!AJ154+UMKC!AJ109</f>
        <v>19</v>
      </c>
      <c r="AK178" s="1">
        <f>MU!AK154+UMKC!AK109</f>
        <v>22</v>
      </c>
      <c r="AL178" s="1">
        <f>MU!AL154+UMKC!AL109</f>
        <v>10</v>
      </c>
      <c r="AM178" s="1">
        <f>MU!AM154+UMKC!AM109</f>
        <v>14</v>
      </c>
      <c r="AN178" s="1">
        <f>MU!AN154+UMKC!AN109</f>
        <v>19</v>
      </c>
      <c r="AO178" s="1">
        <f>MU!AO154+UMKC!AO109</f>
        <v>12</v>
      </c>
      <c r="AP178" s="1">
        <f>MU!AP154+UMKC!AP109</f>
        <v>11</v>
      </c>
      <c r="AQ178" s="1">
        <f>MU!AQ154+UMKC!AQ109</f>
        <v>18</v>
      </c>
      <c r="AR178" s="1">
        <f>MU!AR154+UMKC!AR109</f>
        <v>12</v>
      </c>
      <c r="AS178" s="1">
        <f>MU!AS154+UMKC!AS109</f>
        <v>23</v>
      </c>
      <c r="AT178" s="1">
        <f>MU!AT154+UMKC!AT109</f>
        <v>23</v>
      </c>
      <c r="AU178" s="1">
        <f>MU!AU154+UMKC!AU109</f>
        <v>24</v>
      </c>
      <c r="AV178" s="1">
        <f>MU!AV154+UMKC!AV109</f>
        <v>20</v>
      </c>
      <c r="AW178" s="1">
        <f>MU!AW154+UMKC!AW109</f>
        <v>24</v>
      </c>
      <c r="AX178" s="1">
        <f>MU!AX154+UMKC!AX109</f>
        <v>22</v>
      </c>
      <c r="AY178" s="1">
        <f>MU!AY154+UMKC!AY109</f>
        <v>19</v>
      </c>
      <c r="AZ178" s="1">
        <f>MU!AZ154+UMKC!AZ109</f>
        <v>27</v>
      </c>
      <c r="BA178" s="1">
        <f>MU!BA154+UMKC!BA109</f>
        <v>23</v>
      </c>
      <c r="BB178" s="1">
        <f>MU!BB154+UMKC!BB109</f>
        <v>23</v>
      </c>
      <c r="BC178" s="1">
        <f>MU!BC154+UMKC!BC109</f>
        <v>36</v>
      </c>
      <c r="BD178" s="1">
        <f>MU!BD154+UMKC!BD109</f>
        <v>20</v>
      </c>
      <c r="BE178" s="1">
        <f>MU!BE154+UMKC!BE109</f>
        <v>16</v>
      </c>
      <c r="BF178" s="1">
        <f>MU!BF154+UMKC!BF109</f>
        <v>20</v>
      </c>
      <c r="BG178" s="1">
        <f>MU!BG154+UMKC!BG109</f>
        <v>26</v>
      </c>
      <c r="BH178" s="6"/>
    </row>
    <row r="179" spans="1:60" ht="13.5" customHeight="1" x14ac:dyDescent="0.2">
      <c r="A179" s="5"/>
      <c r="W179" s="9">
        <f t="shared" ref="W179:AA179" si="157">SUM(W175:W178)</f>
        <v>235</v>
      </c>
      <c r="X179" s="9">
        <f t="shared" si="157"/>
        <v>214</v>
      </c>
      <c r="Y179" s="9">
        <f t="shared" si="157"/>
        <v>169</v>
      </c>
      <c r="Z179" s="9">
        <f t="shared" si="157"/>
        <v>199</v>
      </c>
      <c r="AA179" s="9">
        <f t="shared" si="157"/>
        <v>197</v>
      </c>
      <c r="AB179" s="9">
        <f t="shared" ref="AB179:AD179" si="158">SUM(AB175:AB178)</f>
        <v>180</v>
      </c>
      <c r="AC179" s="9">
        <f t="shared" si="158"/>
        <v>207</v>
      </c>
      <c r="AD179" s="9">
        <f t="shared" si="158"/>
        <v>224</v>
      </c>
      <c r="AE179" s="9">
        <f t="shared" ref="AE179:AG179" si="159">SUM(AE175:AE178)</f>
        <v>179</v>
      </c>
      <c r="AF179" s="9">
        <f t="shared" si="159"/>
        <v>203</v>
      </c>
      <c r="AG179" s="9">
        <f t="shared" si="159"/>
        <v>218</v>
      </c>
      <c r="AH179" s="9">
        <f t="shared" ref="AH179:AV179" si="160">SUM(AH175:AH178)</f>
        <v>214</v>
      </c>
      <c r="AI179" s="9">
        <f t="shared" si="160"/>
        <v>257</v>
      </c>
      <c r="AJ179" s="9">
        <f t="shared" si="160"/>
        <v>256</v>
      </c>
      <c r="AK179" s="9">
        <f t="shared" si="160"/>
        <v>287</v>
      </c>
      <c r="AL179" s="9">
        <f t="shared" si="160"/>
        <v>273</v>
      </c>
      <c r="AM179" s="9">
        <f t="shared" si="160"/>
        <v>284</v>
      </c>
      <c r="AN179" s="9">
        <f t="shared" si="160"/>
        <v>303</v>
      </c>
      <c r="AO179" s="9">
        <f t="shared" si="160"/>
        <v>331</v>
      </c>
      <c r="AP179" s="9">
        <f t="shared" si="160"/>
        <v>349</v>
      </c>
      <c r="AQ179" s="9">
        <f t="shared" si="160"/>
        <v>338</v>
      </c>
      <c r="AR179" s="9">
        <f t="shared" si="160"/>
        <v>346</v>
      </c>
      <c r="AS179" s="9">
        <f t="shared" si="160"/>
        <v>359</v>
      </c>
      <c r="AT179" s="9">
        <f t="shared" si="160"/>
        <v>388</v>
      </c>
      <c r="AU179" s="9">
        <f t="shared" si="160"/>
        <v>365</v>
      </c>
      <c r="AV179" s="9">
        <f t="shared" si="160"/>
        <v>425</v>
      </c>
      <c r="AW179" s="9">
        <f t="shared" ref="AW179:BB179" si="161">SUM(AW175:AW178)</f>
        <v>420</v>
      </c>
      <c r="AX179" s="9">
        <f t="shared" si="161"/>
        <v>396</v>
      </c>
      <c r="AY179" s="9">
        <f t="shared" si="161"/>
        <v>421</v>
      </c>
      <c r="AZ179" s="9">
        <f t="shared" si="161"/>
        <v>432</v>
      </c>
      <c r="BA179" s="9">
        <f t="shared" si="161"/>
        <v>363</v>
      </c>
      <c r="BB179" s="9">
        <f t="shared" si="161"/>
        <v>422</v>
      </c>
      <c r="BC179" s="9">
        <f>SUM(BC174:BC178)</f>
        <v>435</v>
      </c>
      <c r="BD179" s="9">
        <f>SUM(BD174:BD178)</f>
        <v>447</v>
      </c>
      <c r="BE179" s="9">
        <f>SUM(BE174:BE178)</f>
        <v>387</v>
      </c>
      <c r="BF179" s="9">
        <f>SUM(BF174:BF178)</f>
        <v>402</v>
      </c>
      <c r="BG179" s="9">
        <f>SUM(BG174:BG178)</f>
        <v>418</v>
      </c>
      <c r="BH179" s="6"/>
    </row>
    <row r="180" spans="1:60" ht="13.5" customHeight="1" x14ac:dyDescent="0.2">
      <c r="A180" s="5"/>
      <c r="B180" s="8" t="s">
        <v>75</v>
      </c>
      <c r="BH180" s="6"/>
    </row>
    <row r="181" spans="1:60" ht="13.5" customHeight="1" x14ac:dyDescent="0.2">
      <c r="A181" s="5"/>
      <c r="B181" s="8"/>
      <c r="C181" s="1" t="s">
        <v>10</v>
      </c>
      <c r="BF181" s="1">
        <f>MU!BF157</f>
        <v>0</v>
      </c>
      <c r="BG181" s="1">
        <f>MU!BG157</f>
        <v>2</v>
      </c>
      <c r="BH181" s="6"/>
    </row>
    <row r="182" spans="1:60" ht="13.5" customHeight="1" x14ac:dyDescent="0.2">
      <c r="A182" s="5"/>
      <c r="C182" s="1" t="s">
        <v>0</v>
      </c>
      <c r="W182" s="1">
        <f>MU!W158+UMKC!W112+UMSL!W109</f>
        <v>357</v>
      </c>
      <c r="X182" s="1">
        <f>MU!X158+UMKC!X112+UMSL!X109</f>
        <v>393</v>
      </c>
      <c r="Y182" s="1">
        <f>MU!Y158+UMKC!Y112+UMSL!Y109</f>
        <v>399</v>
      </c>
      <c r="Z182" s="1">
        <f>MU!Z158+UMKC!Z112+UMSL!Z109</f>
        <v>392</v>
      </c>
      <c r="AA182" s="1">
        <f>MU!AA158+UMKC!AA112+UMSL!AA109</f>
        <v>362</v>
      </c>
      <c r="AB182" s="1">
        <f>MU!AB158+UMKC!AB112+UMSL!AB109</f>
        <v>377</v>
      </c>
      <c r="AC182" s="1">
        <f>MU!AC158+UMKC!AC112+UMSL!AC109</f>
        <v>374</v>
      </c>
      <c r="AD182" s="1">
        <f>MU!AD158+UMKC!AD112+UMSL!AD109</f>
        <v>396</v>
      </c>
      <c r="AE182" s="1">
        <f>MU!AE158+UMKC!AE112+UMSL!AE109</f>
        <v>481</v>
      </c>
      <c r="AF182" s="1">
        <f>MU!AF158+UMKC!AF112+UMSL!AF109</f>
        <v>463</v>
      </c>
      <c r="AG182" s="1">
        <f>MU!AG158+UMKC!AG112+UMSL!AG109</f>
        <v>483</v>
      </c>
      <c r="AH182" s="1">
        <f>MU!AH158+UMKC!AH112+UMSL!AH109</f>
        <v>466</v>
      </c>
      <c r="AI182" s="1">
        <f>MU!AI158+UMKC!AI112+UMSL!AI109</f>
        <v>471</v>
      </c>
      <c r="AJ182" s="1">
        <f>MU!AJ158+UMKC!AJ112+UMSL!AJ109</f>
        <v>402</v>
      </c>
      <c r="AK182" s="1">
        <f>MU!AK158+UMKC!AK112+UMSL!AK109</f>
        <v>419</v>
      </c>
      <c r="AL182" s="1">
        <f>MU!AL158+UMKC!AL112+UMSL!AL109</f>
        <v>420</v>
      </c>
      <c r="AM182" s="1">
        <f>MU!AM158+UMKC!AM112+UMSL!AM109</f>
        <v>401</v>
      </c>
      <c r="AN182" s="1">
        <f>MU!AN158+UMKC!AN112+UMSL!AN109</f>
        <v>402</v>
      </c>
      <c r="AO182" s="1">
        <f>MU!AO158+UMKC!AO112+UMSL!AO109</f>
        <v>521</v>
      </c>
      <c r="AP182" s="1">
        <f>MU!AP158+UMKC!AP112+UMSL!AP109</f>
        <v>549</v>
      </c>
      <c r="AQ182" s="1">
        <f>MU!AQ158+UMKC!AQ112+UMSL!AQ109</f>
        <v>619</v>
      </c>
      <c r="AR182" s="1">
        <f>MU!AR158+UMKC!AR112+UMSL!AR109</f>
        <v>640</v>
      </c>
      <c r="AS182" s="1">
        <f>MU!AS158+UMKC!AS112+UMSL!AS109</f>
        <v>666</v>
      </c>
      <c r="AT182" s="1">
        <f>MU!AT158+UMKC!AT112+UMSL!AT109</f>
        <v>714</v>
      </c>
      <c r="AU182" s="1">
        <f>MU!AU158+UMKC!AU112+UMSL!AU109</f>
        <v>833</v>
      </c>
      <c r="AV182" s="1">
        <f>MU!AV158+UMKC!AV112+UMSL!AV109</f>
        <v>973</v>
      </c>
      <c r="AW182" s="1">
        <f>MU!AW158+UMKC!AW112+UMSL!AW109</f>
        <v>1122</v>
      </c>
      <c r="AX182" s="1">
        <f>MU!AX158+UMKC!AX112+UMSL!AX109</f>
        <v>1285</v>
      </c>
      <c r="AY182" s="1">
        <f>MU!AY158+UMKC!AY112+UMSL!AY109</f>
        <v>1410</v>
      </c>
      <c r="AZ182" s="1">
        <f>MU!AZ158+UMKC!AZ112+UMSL!AZ109</f>
        <v>1453</v>
      </c>
      <c r="BA182" s="1">
        <f>MU!BA158+UMKC!BA112+UMSL!BA109</f>
        <v>1444</v>
      </c>
      <c r="BB182" s="1">
        <f>MU!BB158+UMKC!BB112+UMSL!BB109</f>
        <v>1424</v>
      </c>
      <c r="BC182" s="1">
        <f>MU!BC158+UMKC!BC112+UMSL!BC109</f>
        <v>1445</v>
      </c>
      <c r="BD182" s="1">
        <f>MU!BD158+UMKC!BD112+UMSL!BD109</f>
        <v>1251</v>
      </c>
      <c r="BE182" s="1">
        <f>MU!BE158+UMKC!BE112+UMSL!BE109</f>
        <v>1234</v>
      </c>
      <c r="BF182" s="1">
        <f>MU!BF158+UMKC!BF112+UMSL!BF109</f>
        <v>1276</v>
      </c>
      <c r="BG182" s="1">
        <f>MU!BG158+UMKC!BG112+UMSL!BG109</f>
        <v>1344</v>
      </c>
      <c r="BH182" s="6"/>
    </row>
    <row r="183" spans="1:60" ht="13.5" customHeight="1" x14ac:dyDescent="0.2">
      <c r="A183" s="5"/>
      <c r="C183" s="1" t="s">
        <v>9</v>
      </c>
      <c r="W183" s="1">
        <f>UMKC!W113</f>
        <v>14</v>
      </c>
      <c r="X183" s="1">
        <f>UMKC!X113</f>
        <v>18</v>
      </c>
      <c r="Y183" s="1">
        <f>UMKC!Y113</f>
        <v>20</v>
      </c>
      <c r="Z183" s="1">
        <f>UMKC!Z113</f>
        <v>21</v>
      </c>
      <c r="AA183" s="1">
        <f>UMKC!AA113</f>
        <v>20</v>
      </c>
      <c r="AB183" s="1">
        <f>UMKC!AB113</f>
        <v>16</v>
      </c>
      <c r="AC183" s="1">
        <f>UMKC!AC113</f>
        <v>18</v>
      </c>
      <c r="AD183" s="1">
        <f>UMKC!AD113</f>
        <v>26</v>
      </c>
      <c r="AE183" s="1">
        <f>UMKC!AE113</f>
        <v>25</v>
      </c>
      <c r="AF183" s="1">
        <f>UMKC!AF113</f>
        <v>21</v>
      </c>
      <c r="AG183" s="1">
        <f>UMKC!AG113</f>
        <v>5</v>
      </c>
      <c r="AH183" s="1">
        <f>UMKC!AH113</f>
        <v>21</v>
      </c>
      <c r="AI183" s="1">
        <f>UMKC!AI113</f>
        <v>23</v>
      </c>
      <c r="AJ183" s="1">
        <f>UMKC!AJ113</f>
        <v>18</v>
      </c>
      <c r="AK183" s="1">
        <f>UMKC!AK113</f>
        <v>19</v>
      </c>
      <c r="AL183" s="1">
        <f>UMKC!AL113</f>
        <v>8</v>
      </c>
      <c r="AM183" s="1">
        <f>UMKC!AM113</f>
        <v>21</v>
      </c>
      <c r="AN183" s="1">
        <f>UMKC!AN113+UMSL!AN110</f>
        <v>9</v>
      </c>
      <c r="AO183" s="1">
        <f>UMKC!AO113+UMSL!AO110</f>
        <v>17</v>
      </c>
      <c r="AP183" s="1">
        <f>UMKC!AP113+UMSL!AP110</f>
        <v>23</v>
      </c>
      <c r="AQ183" s="1">
        <f>UMKC!AQ113+UMSL!AQ110</f>
        <v>19</v>
      </c>
      <c r="AR183" s="1">
        <f>UMKC!AR113+UMSL!AR110</f>
        <v>27</v>
      </c>
      <c r="AS183" s="1">
        <f>MU!AS159+UMKC!AS113+UMSL!AS110</f>
        <v>31</v>
      </c>
      <c r="AT183" s="1">
        <f>MU!AT159+UMKC!AT113+UMSL!AT110</f>
        <v>58</v>
      </c>
      <c r="AU183" s="1">
        <f>MU!AU159+UMKC!AU113+UMSL!AU110</f>
        <v>65</v>
      </c>
      <c r="AV183" s="1">
        <f>MU!AV159+UMKC!AV113+UMSL!AV110</f>
        <v>77</v>
      </c>
      <c r="AW183" s="1">
        <f>MU!AW159+UMKC!AW113+UMSL!AW110</f>
        <v>86</v>
      </c>
      <c r="AX183" s="1">
        <f>MU!AX159+UMKC!AX113+UMSL!AX110</f>
        <v>108</v>
      </c>
      <c r="AY183" s="1">
        <f>MU!AY159+UMKC!AY113+UMSL!AY110</f>
        <v>85</v>
      </c>
      <c r="AZ183" s="1">
        <f>MU!AZ159+UMKC!AZ113+UMSL!AZ110</f>
        <v>89</v>
      </c>
      <c r="BA183" s="1">
        <f>MU!BA159+UMKC!BA113+UMSL!BA110</f>
        <v>90</v>
      </c>
      <c r="BB183" s="1">
        <f>MU!BB159+UMKC!BB113+UMSL!BB110</f>
        <v>93</v>
      </c>
      <c r="BC183" s="1">
        <f>MU!BC159+UMKC!BC113+UMSL!BC110</f>
        <v>116</v>
      </c>
      <c r="BD183" s="1">
        <f>MU!BD159+UMKC!BD113+UMSL!BD110</f>
        <v>82</v>
      </c>
      <c r="BE183" s="1">
        <f>MU!BE159+UMKC!BE113+UMSL!BE110</f>
        <v>102</v>
      </c>
      <c r="BF183" s="1">
        <f>MU!BF159+UMKC!BF113+UMSL!BF110</f>
        <v>120</v>
      </c>
      <c r="BG183" s="1">
        <f>MU!BG159+UMKC!BG113+UMSL!BG110</f>
        <v>83</v>
      </c>
      <c r="BH183" s="6"/>
    </row>
    <row r="184" spans="1:60" ht="13.5" customHeight="1" x14ac:dyDescent="0.2">
      <c r="A184" s="5"/>
      <c r="C184" s="1" t="s">
        <v>5</v>
      </c>
      <c r="W184" s="1">
        <f>MU!W160+UMKC!W114</f>
        <v>73</v>
      </c>
      <c r="X184" s="1">
        <f>MU!X160+UMKC!X114</f>
        <v>104</v>
      </c>
      <c r="Y184" s="1">
        <f>MU!Y160+UMKC!Y114</f>
        <v>97</v>
      </c>
      <c r="Z184" s="1">
        <f>MU!Z160+UMKC!Z114</f>
        <v>97</v>
      </c>
      <c r="AA184" s="1">
        <f>MU!AA160+UMKC!AA114</f>
        <v>89</v>
      </c>
      <c r="AB184" s="1">
        <f>MU!AB160+UMKC!AB114+UMSL!AB111</f>
        <v>131</v>
      </c>
      <c r="AC184" s="1">
        <f>MU!AC160+UMKC!AC114+UMSL!AC111</f>
        <v>157</v>
      </c>
      <c r="AD184" s="1">
        <f>MU!AD160+UMKC!AD114+UMSL!AD111</f>
        <v>158</v>
      </c>
      <c r="AE184" s="1">
        <f>MU!AE160+UMKC!AE114+UMSL!AE111</f>
        <v>136</v>
      </c>
      <c r="AF184" s="1">
        <f>MU!AF160+UMKC!AF114+UMSL!AF111</f>
        <v>202</v>
      </c>
      <c r="AG184" s="1">
        <f>MU!AG160+UMKC!AG114+UMSL!AG111</f>
        <v>293</v>
      </c>
      <c r="AH184" s="1">
        <f>MU!AH160+UMKC!AH114+UMSL!AH111</f>
        <v>225</v>
      </c>
      <c r="AI184" s="1">
        <f>MU!AI160+UMKC!AI114+UMSL!AI111</f>
        <v>255</v>
      </c>
      <c r="AJ184" s="1">
        <f>MU!AJ160+UMKC!AJ114+UMSL!AJ111</f>
        <v>221</v>
      </c>
      <c r="AK184" s="1">
        <f>MU!AK160+UMKC!AK114+UMSL!AK111</f>
        <v>225</v>
      </c>
      <c r="AL184" s="1">
        <f>MU!AL160+UMKC!AL114+UMSL!AL111</f>
        <v>282</v>
      </c>
      <c r="AM184" s="1">
        <f>MU!AM160+UMKC!AM114+UMSL!AM111</f>
        <v>231</v>
      </c>
      <c r="AN184" s="1">
        <f>MU!AN160+UMKC!AN114+UMSL!AN111</f>
        <v>230</v>
      </c>
      <c r="AO184" s="1">
        <f>MU!AO160+UMKC!AO114+UMSL!AO111</f>
        <v>262</v>
      </c>
      <c r="AP184" s="1">
        <f>MU!AP160+UMKC!AP114+UMSL!AP111</f>
        <v>255</v>
      </c>
      <c r="AQ184" s="1">
        <f>MU!AQ160+UMKC!AQ114+UMSL!AQ111</f>
        <v>245</v>
      </c>
      <c r="AR184" s="1">
        <f>MU!AR160+UMKC!AR114+UMSL!AR111</f>
        <v>320</v>
      </c>
      <c r="AS184" s="1">
        <f>MU!AS160+UMKC!AS114+UMSL!AS111</f>
        <v>310</v>
      </c>
      <c r="AT184" s="1">
        <f>MU!AT160+UMKC!AT114+UMSL!AT111</f>
        <v>316</v>
      </c>
      <c r="AU184" s="1">
        <f>MU!AU160+UMKC!AU114+UMSL!AU111</f>
        <v>352</v>
      </c>
      <c r="AV184" s="1">
        <f>MU!AV160+UMKC!AV114+UMSL!AV111</f>
        <v>396</v>
      </c>
      <c r="AW184" s="1">
        <f>MU!AW160+UMKC!AW114+UMSL!AW111</f>
        <v>397</v>
      </c>
      <c r="AX184" s="1">
        <f>MU!AX160+UMKC!AX114+UMSL!AX111</f>
        <v>427</v>
      </c>
      <c r="AY184" s="1">
        <f>MU!AY160+UMKC!AY114+UMSL!AY111</f>
        <v>382</v>
      </c>
      <c r="AZ184" s="1">
        <f>MU!AZ160+UMKC!AZ114+UMSL!AZ111</f>
        <v>332</v>
      </c>
      <c r="BA184" s="1">
        <f>MU!BA160+UMKC!BA114+UMSL!BA111</f>
        <v>363</v>
      </c>
      <c r="BB184" s="1">
        <f>MU!BB160+UMKC!BB114+UMSL!BB111</f>
        <v>408</v>
      </c>
      <c r="BC184" s="1">
        <f>MU!BC160+UMKC!BC114+UMSL!BC111</f>
        <v>298</v>
      </c>
      <c r="BD184" s="1">
        <f>MU!BD160+UMKC!BD114+UMSL!BD111</f>
        <v>293</v>
      </c>
      <c r="BE184" s="1">
        <f>MU!BE160+UMKC!BE114+UMSL!BE111</f>
        <v>474</v>
      </c>
      <c r="BF184" s="1">
        <f>MU!BF160+UMKC!BF114</f>
        <v>470</v>
      </c>
      <c r="BG184" s="1">
        <f>MU!BG160+UMKC!BG114</f>
        <v>486</v>
      </c>
      <c r="BH184" s="6"/>
    </row>
    <row r="185" spans="1:60" ht="13.5" customHeight="1" x14ac:dyDescent="0.2">
      <c r="A185" s="5"/>
      <c r="C185" s="1" t="s">
        <v>7</v>
      </c>
      <c r="W185" s="1">
        <f>MU!W161+UMKC!W115</f>
        <v>10</v>
      </c>
      <c r="X185" s="1">
        <f>MU!X161+UMKC!X115</f>
        <v>12</v>
      </c>
      <c r="Y185" s="1">
        <f>MU!Y161+UMKC!Y115</f>
        <v>16</v>
      </c>
      <c r="Z185" s="1">
        <f>MU!Z161+UMKC!Z115</f>
        <v>15</v>
      </c>
      <c r="AA185" s="1">
        <f>MU!AA161+UMKC!AA115+UMSL!AA112</f>
        <v>11</v>
      </c>
      <c r="AB185" s="1">
        <f>MU!AB161+UMKC!AB115+UMSL!AB112</f>
        <v>18</v>
      </c>
      <c r="AC185" s="1">
        <f>MU!AC161+UMKC!AC115+UMSL!AC112</f>
        <v>18</v>
      </c>
      <c r="AD185" s="1">
        <f>MU!AD161+UMKC!AD115+UMSL!AD112</f>
        <v>12</v>
      </c>
      <c r="AE185" s="1">
        <f>MU!AE161+UMKC!AE115+UMSL!AE112</f>
        <v>9</v>
      </c>
      <c r="AF185" s="1">
        <f>MU!AF161+UMKC!AF115+UMSL!AF112</f>
        <v>7</v>
      </c>
      <c r="AG185" s="1">
        <f>MU!AG161+UMKC!AG115+UMSL!AG112</f>
        <v>12</v>
      </c>
      <c r="AH185" s="1">
        <f>MU!AH161+UMKC!AH115+UMSL!AH112</f>
        <v>11</v>
      </c>
      <c r="AI185" s="1">
        <f>MU!AI161+UMKC!AI115+UMSL!AI112</f>
        <v>21</v>
      </c>
      <c r="AJ185" s="1">
        <f>MU!AJ161+UMKC!AJ115+UMSL!AJ112</f>
        <v>16</v>
      </c>
      <c r="AK185" s="1">
        <f>MU!AK161+UMKC!AK115+UMSL!AK112</f>
        <v>27</v>
      </c>
      <c r="AL185" s="1">
        <f>MU!AL161+UMKC!AL115+UMSL!AL112</f>
        <v>25</v>
      </c>
      <c r="AM185" s="1">
        <f>MU!AM161+UMKC!AM115+UMSL!AM112</f>
        <v>11</v>
      </c>
      <c r="AN185" s="1">
        <f>MU!AN161+UMKC!AN115+UMSL!AN112</f>
        <v>7</v>
      </c>
      <c r="AO185" s="1">
        <f>MU!AO161+UMKC!AO115+UMSL!AO112</f>
        <v>9</v>
      </c>
      <c r="AP185" s="1">
        <f>MU!AP161+UMKC!AP115+UMSL!AP112</f>
        <v>12</v>
      </c>
      <c r="AQ185" s="1">
        <f>MU!AQ161+UMKC!AQ115+UMSL!AQ112</f>
        <v>15</v>
      </c>
      <c r="AR185" s="1">
        <f>MU!AR161+UMKC!AR115+UMSL!AR112</f>
        <v>20</v>
      </c>
      <c r="AS185" s="1">
        <f>MU!AS161+UMKC!AS115+UMSL!AS112</f>
        <v>20</v>
      </c>
      <c r="AT185" s="1">
        <f>MU!AT161+UMKC!AT115+UMSL!AT112</f>
        <v>66</v>
      </c>
      <c r="AU185" s="1">
        <f>MU!AU161+UMKC!AU115+UMSL!AU112</f>
        <v>79</v>
      </c>
      <c r="AV185" s="1">
        <f>MU!AV161+UMKC!AV115+UMSL!AV112</f>
        <v>84</v>
      </c>
      <c r="AW185" s="1">
        <f>MU!AW161+UMKC!AW115+UMSL!AW112</f>
        <v>81</v>
      </c>
      <c r="AX185" s="1">
        <f>MU!AX161+UMKC!AX115+UMSL!AX112</f>
        <v>104</v>
      </c>
      <c r="AY185" s="1">
        <f>MU!AY161+UMKC!AY115+UMSL!AY112</f>
        <v>114</v>
      </c>
      <c r="AZ185" s="1">
        <f>MU!AZ161+UMKC!AZ115+UMSL!AZ112</f>
        <v>126</v>
      </c>
      <c r="BA185" s="1">
        <f>MU!BA161+UMKC!BA115+UMSL!BA112</f>
        <v>178</v>
      </c>
      <c r="BB185" s="1">
        <f>MU!BB161+UMKC!BB115+UMSL!BB112</f>
        <v>163</v>
      </c>
      <c r="BC185" s="1">
        <f>MU!BC161+UMKC!BC115+UMSL!BC112</f>
        <v>139</v>
      </c>
      <c r="BD185" s="1">
        <f>MU!BD161+UMKC!BD115+UMSL!BD112</f>
        <v>152</v>
      </c>
      <c r="BE185" s="1">
        <f>MU!BE161+UMKC!BE115+UMSL!BE112</f>
        <v>154</v>
      </c>
      <c r="BF185" s="1">
        <f>MU!BF161+UMKC!BF115+UMSL!BF112</f>
        <v>109</v>
      </c>
      <c r="BG185" s="1">
        <f>MU!BG161+UMKC!BG115+UMSL!BG112</f>
        <v>113</v>
      </c>
      <c r="BH185" s="6"/>
    </row>
    <row r="186" spans="1:60" ht="13.5" customHeight="1" x14ac:dyDescent="0.2">
      <c r="A186" s="5"/>
      <c r="C186" s="1" t="s">
        <v>32</v>
      </c>
      <c r="W186" s="1">
        <f>MU!W162+UMKC!W116+UMSL!W113</f>
        <v>415</v>
      </c>
      <c r="X186" s="1">
        <f>MU!X162+UMKC!X116+UMSL!X113</f>
        <v>396</v>
      </c>
      <c r="Y186" s="1">
        <f>MU!Y162+UMKC!Y116+UMSL!Y113</f>
        <v>412</v>
      </c>
      <c r="Z186" s="1">
        <f>MU!Z162+UMKC!Z116+UMSL!Z113</f>
        <v>378</v>
      </c>
      <c r="AA186" s="1">
        <f>MU!AA162+UMKC!AA116+UMSL!AA113</f>
        <v>400</v>
      </c>
      <c r="AB186" s="1">
        <f>MU!AB162+UMKC!AB116+UMSL!AB113</f>
        <v>380</v>
      </c>
      <c r="AC186" s="1">
        <f>MU!AC162+UMKC!AC116+UMSL!AC113</f>
        <v>360</v>
      </c>
      <c r="AD186" s="1">
        <f>MU!AD162+UMKC!AD116+UMSL!AD113</f>
        <v>370</v>
      </c>
      <c r="AE186" s="1">
        <f>MU!AE162+UMKC!AE116+UMSL!AE113</f>
        <v>389</v>
      </c>
      <c r="AF186" s="1">
        <f>MU!AF162+UMKC!AF116+UMSL!AF113</f>
        <v>375</v>
      </c>
      <c r="AG186" s="1">
        <f>MU!AG162+UMKC!AG116+UMSL!AG113</f>
        <v>366</v>
      </c>
      <c r="AH186" s="1">
        <f>MU!AH162+UMKC!AH116+UMSL!AH113</f>
        <v>368</v>
      </c>
      <c r="AI186" s="1">
        <f>MU!AI162+UMKC!AI116+UMSL!AI113</f>
        <v>386</v>
      </c>
      <c r="AJ186" s="1">
        <f>MU!AJ162+UMKC!AJ116+UMSL!AJ113</f>
        <v>409</v>
      </c>
      <c r="AK186" s="1">
        <f>MU!AK162+UMKC!AK116+UMSL!AK113</f>
        <v>401</v>
      </c>
      <c r="AL186" s="1">
        <f>MU!AL162+UMKC!AL116+UMSL!AL113</f>
        <v>437</v>
      </c>
      <c r="AM186" s="1">
        <f>MU!AM162+UMKC!AM116+UMSL!AM113</f>
        <v>424</v>
      </c>
      <c r="AN186" s="1">
        <f>MU!AN162+UMKC!AN116+UMSL!AN113</f>
        <v>422</v>
      </c>
      <c r="AO186" s="1">
        <f>MU!AO162+UMKC!AO116+UMSL!AO113</f>
        <v>420</v>
      </c>
      <c r="AP186" s="1">
        <f>MU!AP162+UMKC!AP116+UMSL!AP113</f>
        <v>446</v>
      </c>
      <c r="AQ186" s="1">
        <f>MU!AQ162+UMKC!AQ116+UMSL!AQ113</f>
        <v>452</v>
      </c>
      <c r="AR186" s="1">
        <f>MU!AR162+UMKC!AR116+UMSL!AR113</f>
        <v>451</v>
      </c>
      <c r="AS186" s="1">
        <f>MU!AS162+UMKC!AS116+UMSL!AS113</f>
        <v>458</v>
      </c>
      <c r="AT186" s="1">
        <f>MU!AT162+UMKC!AT116+UMSL!AT113</f>
        <v>503</v>
      </c>
      <c r="AU186" s="1">
        <f>MU!AU162+UMKC!AU116+UMSL!AU113</f>
        <v>518</v>
      </c>
      <c r="AV186" s="1">
        <f>MU!AV162+UMKC!AV116+UMSL!AV113</f>
        <v>498</v>
      </c>
      <c r="AW186" s="1">
        <f>MU!AW162+UMKC!AW116+UMSL!AW113</f>
        <v>555</v>
      </c>
      <c r="AX186" s="1">
        <f>MU!AX162+UMKC!AX116+UMSL!AX113</f>
        <v>564</v>
      </c>
      <c r="AY186" s="1">
        <f>MU!AY162+UMKC!AY116+UMSL!AY113</f>
        <v>603</v>
      </c>
      <c r="AZ186" s="1">
        <f>MU!AZ162+UMKC!AZ116+UMSL!AZ113</f>
        <v>560</v>
      </c>
      <c r="BA186" s="1">
        <f>MU!BA162+UMKC!BA116+UMSL!BA113</f>
        <v>587</v>
      </c>
      <c r="BB186" s="1">
        <f>MU!BB162+UMKC!BB116+UMSL!BB113</f>
        <v>607</v>
      </c>
      <c r="BC186" s="1">
        <f>MU!BC162+UMKC!BC116+UMSL!BC113</f>
        <v>652</v>
      </c>
      <c r="BD186" s="1">
        <f>MU!BD162+UMKC!BD116+UMSL!BD113</f>
        <v>574</v>
      </c>
      <c r="BE186" s="1">
        <f>MU!BE162+UMKC!BE116+UMSL!BE113</f>
        <v>635</v>
      </c>
      <c r="BF186" s="1">
        <f>MU!BF162+UMKC!BF116+UMSL!BF113</f>
        <v>647</v>
      </c>
      <c r="BG186" s="1">
        <f>MU!BG162+UMKC!BG116+UMSL!BG113</f>
        <v>601</v>
      </c>
      <c r="BH186" s="6"/>
    </row>
    <row r="187" spans="1:60" ht="13.5" customHeight="1" x14ac:dyDescent="0.2">
      <c r="A187" s="5"/>
      <c r="W187" s="9">
        <f t="shared" ref="W187:AA187" si="162">SUM(W182:W186)</f>
        <v>869</v>
      </c>
      <c r="X187" s="9">
        <f t="shared" si="162"/>
        <v>923</v>
      </c>
      <c r="Y187" s="9">
        <f t="shared" si="162"/>
        <v>944</v>
      </c>
      <c r="Z187" s="9">
        <f t="shared" si="162"/>
        <v>903</v>
      </c>
      <c r="AA187" s="9">
        <f t="shared" si="162"/>
        <v>882</v>
      </c>
      <c r="AB187" s="9">
        <f t="shared" ref="AB187:AD187" si="163">SUM(AB182:AB186)</f>
        <v>922</v>
      </c>
      <c r="AC187" s="9">
        <f t="shared" si="163"/>
        <v>927</v>
      </c>
      <c r="AD187" s="9">
        <f t="shared" si="163"/>
        <v>962</v>
      </c>
      <c r="AE187" s="9">
        <f t="shared" ref="AE187:AG187" si="164">SUM(AE182:AE186)</f>
        <v>1040</v>
      </c>
      <c r="AF187" s="9">
        <f t="shared" si="164"/>
        <v>1068</v>
      </c>
      <c r="AG187" s="9">
        <f t="shared" si="164"/>
        <v>1159</v>
      </c>
      <c r="AH187" s="9">
        <f t="shared" ref="AH187:AV187" si="165">SUM(AH182:AH186)</f>
        <v>1091</v>
      </c>
      <c r="AI187" s="9">
        <f t="shared" si="165"/>
        <v>1156</v>
      </c>
      <c r="AJ187" s="9">
        <f t="shared" si="165"/>
        <v>1066</v>
      </c>
      <c r="AK187" s="9">
        <f t="shared" si="165"/>
        <v>1091</v>
      </c>
      <c r="AL187" s="9">
        <f t="shared" si="165"/>
        <v>1172</v>
      </c>
      <c r="AM187" s="9">
        <f t="shared" si="165"/>
        <v>1088</v>
      </c>
      <c r="AN187" s="9">
        <f t="shared" si="165"/>
        <v>1070</v>
      </c>
      <c r="AO187" s="9">
        <f t="shared" si="165"/>
        <v>1229</v>
      </c>
      <c r="AP187" s="9">
        <f t="shared" si="165"/>
        <v>1285</v>
      </c>
      <c r="AQ187" s="9">
        <f t="shared" si="165"/>
        <v>1350</v>
      </c>
      <c r="AR187" s="9">
        <f t="shared" si="165"/>
        <v>1458</v>
      </c>
      <c r="AS187" s="9">
        <f t="shared" si="165"/>
        <v>1485</v>
      </c>
      <c r="AT187" s="9">
        <f t="shared" si="165"/>
        <v>1657</v>
      </c>
      <c r="AU187" s="9">
        <f t="shared" si="165"/>
        <v>1847</v>
      </c>
      <c r="AV187" s="9">
        <f t="shared" si="165"/>
        <v>2028</v>
      </c>
      <c r="AW187" s="9">
        <f t="shared" ref="AW187:BB187" si="166">SUM(AW182:AW186)</f>
        <v>2241</v>
      </c>
      <c r="AX187" s="9">
        <f t="shared" si="166"/>
        <v>2488</v>
      </c>
      <c r="AY187" s="9">
        <f t="shared" si="166"/>
        <v>2594</v>
      </c>
      <c r="AZ187" s="9">
        <f t="shared" si="166"/>
        <v>2560</v>
      </c>
      <c r="BA187" s="9">
        <f t="shared" si="166"/>
        <v>2662</v>
      </c>
      <c r="BB187" s="9">
        <f t="shared" si="166"/>
        <v>2695</v>
      </c>
      <c r="BC187" s="9">
        <f t="shared" ref="BC187" si="167">SUM(BC182:BC186)</f>
        <v>2650</v>
      </c>
      <c r="BD187" s="9">
        <f t="shared" ref="BD187:BE187" si="168">SUM(BD182:BD186)</f>
        <v>2352</v>
      </c>
      <c r="BE187" s="9">
        <f t="shared" si="168"/>
        <v>2599</v>
      </c>
      <c r="BF187" s="9">
        <f>SUM(BF181:BF186)</f>
        <v>2622</v>
      </c>
      <c r="BG187" s="9">
        <f>SUM(BG181:BG186)</f>
        <v>2629</v>
      </c>
      <c r="BH187" s="6"/>
    </row>
    <row r="188" spans="1:60" ht="13.5" customHeight="1" x14ac:dyDescent="0.2">
      <c r="A188" s="5"/>
      <c r="B188" s="8" t="s">
        <v>74</v>
      </c>
      <c r="BH188" s="6"/>
    </row>
    <row r="189" spans="1:60" ht="13.5" customHeight="1" x14ac:dyDescent="0.2">
      <c r="A189" s="5"/>
      <c r="B189" s="8"/>
      <c r="C189" s="1" t="s">
        <v>10</v>
      </c>
      <c r="BC189" s="1">
        <f>MU!BC165+UMSL!BC116</f>
        <v>122</v>
      </c>
      <c r="BD189" s="1">
        <f>MU!BD165+UMSL!BD116</f>
        <v>109</v>
      </c>
      <c r="BE189" s="1">
        <f>MU!BE165+UMSL!BE116</f>
        <v>124</v>
      </c>
      <c r="BF189" s="1">
        <f>MU!BF165+UMSL!BF116</f>
        <v>214</v>
      </c>
      <c r="BG189" s="1">
        <f>MU!BG165+UMKC!BG119+UMSL!BG116</f>
        <v>327</v>
      </c>
      <c r="BH189" s="6"/>
    </row>
    <row r="190" spans="1:60" ht="13.5" customHeight="1" x14ac:dyDescent="0.2">
      <c r="A190" s="5"/>
      <c r="C190" s="1" t="s">
        <v>0</v>
      </c>
      <c r="W190" s="1">
        <f>MU!W166+UMKC!W120+UMSL!W117</f>
        <v>1468</v>
      </c>
      <c r="X190" s="1">
        <f>MU!X166+UMKC!X120+UMSL!X117</f>
        <v>1515</v>
      </c>
      <c r="Y190" s="1">
        <f>MU!Y166+UMKC!Y120+UMSL!Y117</f>
        <v>1676</v>
      </c>
      <c r="Z190" s="1">
        <f>MU!Z166+UMKC!Z120+UMSL!Z117</f>
        <v>1696</v>
      </c>
      <c r="AA190" s="1">
        <f>MU!AA166+UMKC!AA120+UMSL!AA117</f>
        <v>1607</v>
      </c>
      <c r="AB190" s="1">
        <f>MU!AB166+UMKC!AB120+UMSL!AB117</f>
        <v>1611</v>
      </c>
      <c r="AC190" s="1">
        <f>MU!AC166+UMKC!AC120+UMSL!AC117</f>
        <v>1549</v>
      </c>
      <c r="AD190" s="1">
        <f>MU!AD166+UMKC!AD120+UMSL!AD117</f>
        <v>1429</v>
      </c>
      <c r="AE190" s="1">
        <f>MU!AE166+UMKC!AE120+UMSL!AE117</f>
        <v>1141</v>
      </c>
      <c r="AF190" s="1">
        <f>MU!AF166+UMKC!AF120+UMSL!AF117</f>
        <v>993</v>
      </c>
      <c r="AG190" s="1">
        <f>MU!AG166+UMKC!AG120+UMSL!AG117</f>
        <v>976</v>
      </c>
      <c r="AH190" s="1">
        <f>MU!AH166+UMKC!AH120+UMSL!AH117</f>
        <v>987</v>
      </c>
      <c r="AI190" s="1">
        <f>MU!AI166+UMKC!AI120+UMSL!AI117</f>
        <v>1109</v>
      </c>
      <c r="AJ190" s="1">
        <f>MU!AJ166+UMKC!AJ120+UMSL!AJ117</f>
        <v>1145</v>
      </c>
      <c r="AK190" s="1">
        <f>MU!AK166+UMKC!AK120+UMSL!AK117</f>
        <v>1190</v>
      </c>
      <c r="AL190" s="1">
        <f>MU!AL166+UMKC!AL120+'S&amp;T'!AL79+UMSL!AL117</f>
        <v>1291</v>
      </c>
      <c r="AM190" s="1">
        <f>MU!AM166+UMKC!AM120+'S&amp;T'!AM79+UMSL!AM117</f>
        <v>1267</v>
      </c>
      <c r="AN190" s="1">
        <f>MU!AN166+UMKC!AN120+'S&amp;T'!AN79+UMSL!AN117</f>
        <v>1473</v>
      </c>
      <c r="AO190" s="1">
        <f>MU!AO166+UMKC!AO120+'S&amp;T'!AO79+UMSL!AO117</f>
        <v>1511</v>
      </c>
      <c r="AP190" s="1">
        <f>MU!AP166+UMKC!AP120+'S&amp;T'!AP79+UMSL!AP117</f>
        <v>1626</v>
      </c>
      <c r="AQ190" s="1">
        <f>MU!AQ166+UMKC!AQ120+'S&amp;T'!AQ79+UMSL!AQ117</f>
        <v>1675</v>
      </c>
      <c r="AR190" s="1">
        <f>MU!AR166+UMKC!AR120+'S&amp;T'!AR79+UMSL!AR117</f>
        <v>1710</v>
      </c>
      <c r="AS190" s="1">
        <f>MU!AS166+UMKC!AS120+'S&amp;T'!AS79+UMSL!AS117</f>
        <v>1695</v>
      </c>
      <c r="AT190" s="1">
        <f>MU!AT166+UMKC!AT120+'S&amp;T'!AT79+UMSL!AT117</f>
        <v>1772</v>
      </c>
      <c r="AU190" s="1">
        <f>MU!AU166+UMKC!AU120+'S&amp;T'!AU79+UMSL!AU117</f>
        <v>1749</v>
      </c>
      <c r="AV190" s="1">
        <f>MU!AV166+UMKC!AV120+'S&amp;T'!AV79+UMSL!AV117</f>
        <v>1683</v>
      </c>
      <c r="AW190" s="1">
        <f>MU!AW166+UMKC!AW120+'S&amp;T'!AW79+UMSL!AW117</f>
        <v>1604</v>
      </c>
      <c r="AX190" s="1">
        <f>MU!AX166+UMKC!AX120+'S&amp;T'!AX79+UMSL!AX117</f>
        <v>1701</v>
      </c>
      <c r="AY190" s="1">
        <f>MU!AY166+UMKC!AY120+'S&amp;T'!AY79+UMSL!AY117</f>
        <v>1757</v>
      </c>
      <c r="AZ190" s="1">
        <f>MU!AZ166+UMKC!AZ120+'S&amp;T'!AZ79+UMSL!AZ117</f>
        <v>1838</v>
      </c>
      <c r="BA190" s="1">
        <f>MU!BA166+UMKC!BA120+'S&amp;T'!BA79+UMSL!BA117</f>
        <v>1947</v>
      </c>
      <c r="BB190" s="1">
        <f>MU!BB166+UMKC!BB120+'S&amp;T'!BB79+UMSL!BB117</f>
        <v>2054</v>
      </c>
      <c r="BC190" s="1">
        <f>MU!BC166+UMKC!BC120+'S&amp;T'!BC79+UMSL!BC117</f>
        <v>1914</v>
      </c>
      <c r="BD190" s="1">
        <f>MU!BD166+UMKC!BD120+'S&amp;T'!BD79+UMSL!BD117</f>
        <v>1950</v>
      </c>
      <c r="BE190" s="1">
        <f>MU!BE166+UMKC!BE120+'S&amp;T'!BE79+UMSL!BE117</f>
        <v>1848</v>
      </c>
      <c r="BF190" s="1">
        <f>MU!BF166+UMKC!BF120+'S&amp;T'!BF79+UMSL!BF117</f>
        <v>1688</v>
      </c>
      <c r="BG190" s="1">
        <f>MU!BG166+UMKC!BG120+'S&amp;T'!BG79+UMSL!BG117</f>
        <v>1759</v>
      </c>
      <c r="BH190" s="6"/>
    </row>
    <row r="191" spans="1:60" ht="13.5" customHeight="1" x14ac:dyDescent="0.2">
      <c r="A191" s="5"/>
      <c r="C191" s="1" t="s">
        <v>9</v>
      </c>
      <c r="AE191" s="1">
        <f>UMSL!AE118</f>
        <v>0</v>
      </c>
      <c r="AF191" s="1">
        <f>UMSL!AF118</f>
        <v>0</v>
      </c>
      <c r="AG191" s="1">
        <f>UMSL!AG118</f>
        <v>4</v>
      </c>
      <c r="AH191" s="1">
        <f>UMSL!AH118</f>
        <v>2</v>
      </c>
      <c r="AI191" s="1">
        <f>UMSL!AI118</f>
        <v>3</v>
      </c>
      <c r="AJ191" s="1">
        <f>UMSL!AJ118</f>
        <v>17</v>
      </c>
      <c r="AK191" s="1">
        <f>UMSL!AK118</f>
        <v>23</v>
      </c>
      <c r="AL191" s="1">
        <f>MU!AL167+UMSL!AL118</f>
        <v>66</v>
      </c>
      <c r="AM191" s="1">
        <f>MU!AM167+UMSL!AM118</f>
        <v>106</v>
      </c>
      <c r="AN191" s="1">
        <f>MU!AN167+UMSL!AN118</f>
        <v>85</v>
      </c>
      <c r="AO191" s="1">
        <f>MU!AO167+UMSL!AO118</f>
        <v>77</v>
      </c>
      <c r="AP191" s="1">
        <f>MU!AP167+UMSL!AP118</f>
        <v>70</v>
      </c>
      <c r="AQ191" s="1">
        <f>MU!AQ167+UMSL!AQ118</f>
        <v>68</v>
      </c>
      <c r="AR191" s="1">
        <f>MU!AR167+UMSL!AR118</f>
        <v>49</v>
      </c>
      <c r="AS191" s="1">
        <f>MU!AS167+UMSL!AS118</f>
        <v>33</v>
      </c>
      <c r="AT191" s="1">
        <f>MU!AT167+UMSL!AT118</f>
        <v>64</v>
      </c>
      <c r="AU191" s="1">
        <f>MU!AU167+UMSL!AU118</f>
        <v>79</v>
      </c>
      <c r="AV191" s="1">
        <f>MU!AV167+UMSL!AV118</f>
        <v>78</v>
      </c>
      <c r="AW191" s="1">
        <f>MU!AW167+UMSL!AW118</f>
        <v>65</v>
      </c>
      <c r="AX191" s="1">
        <f>MU!AX167+'S&amp;T'!AX80+UMSL!AX118</f>
        <v>76</v>
      </c>
      <c r="AY191" s="1">
        <f>MU!AY167+'S&amp;T'!AY80+UMSL!AY118</f>
        <v>79</v>
      </c>
      <c r="AZ191" s="1">
        <f>MU!AZ167+'S&amp;T'!AZ80+UMSL!AZ118</f>
        <v>105</v>
      </c>
      <c r="BA191" s="1">
        <f>MU!BA167+'S&amp;T'!BA80+UMSL!BA118</f>
        <v>147</v>
      </c>
      <c r="BB191" s="1">
        <f>MU!BB167+'S&amp;T'!BB80+UMSL!BB118</f>
        <v>229</v>
      </c>
      <c r="BC191" s="1">
        <f>MU!BC167+'S&amp;T'!BC80+UMSL!BC118</f>
        <v>232</v>
      </c>
      <c r="BD191" s="1">
        <f>MU!BD167+UMKC!BD121+'S&amp;T'!BD80+UMSL!BD118</f>
        <v>228</v>
      </c>
      <c r="BE191" s="1">
        <f>MU!BE167+UMKC!BE121+'S&amp;T'!BE80+UMSL!BE118</f>
        <v>258</v>
      </c>
      <c r="BF191" s="1">
        <f>MU!BF167+UMKC!BF121+'S&amp;T'!BF80+UMSL!BF118</f>
        <v>286</v>
      </c>
      <c r="BG191" s="1">
        <f>MU!BG167+UMKC!BG121+'S&amp;T'!BG80+UMSL!BG118</f>
        <v>342</v>
      </c>
      <c r="BH191" s="6"/>
    </row>
    <row r="192" spans="1:60" ht="13.5" customHeight="1" x14ac:dyDescent="0.2">
      <c r="A192" s="5"/>
      <c r="C192" s="1" t="s">
        <v>5</v>
      </c>
      <c r="W192" s="1">
        <f>MU!W168+UMKC!W122+UMSL!W119</f>
        <v>339</v>
      </c>
      <c r="X192" s="1">
        <f>MU!X168+UMKC!X122+UMSL!X119</f>
        <v>396</v>
      </c>
      <c r="Y192" s="1">
        <f>MU!Y168+UMKC!Y122+UMSL!Y119</f>
        <v>430</v>
      </c>
      <c r="Z192" s="1">
        <f>MU!Z168+UMKC!Z122+UMSL!Z119</f>
        <v>386</v>
      </c>
      <c r="AA192" s="1">
        <f>MU!AA168+UMKC!AA122+UMSL!AA119</f>
        <v>425</v>
      </c>
      <c r="AB192" s="1">
        <f>MU!AB168+UMKC!AB122+UMSL!AB119</f>
        <v>390</v>
      </c>
      <c r="AC192" s="1">
        <f>MU!AC168+UMKC!AC122+UMSL!AC119</f>
        <v>400</v>
      </c>
      <c r="AD192" s="1">
        <f>MU!AD168+UMKC!AD122+UMSL!AD119</f>
        <v>386</v>
      </c>
      <c r="AE192" s="1">
        <f>MU!AE168+UMKC!AE122+UMSL!AE119</f>
        <v>344</v>
      </c>
      <c r="AF192" s="1">
        <f>MU!AF168+UMKC!AF122+UMSL!AF119</f>
        <v>353</v>
      </c>
      <c r="AG192" s="1">
        <f>MU!AG168+UMKC!AG122+UMSL!AG119</f>
        <v>332</v>
      </c>
      <c r="AH192" s="1">
        <f>MU!AH168+UMKC!AH122+UMSL!AH119</f>
        <v>346</v>
      </c>
      <c r="AI192" s="1">
        <f>MU!AI168+UMKC!AI122+UMSL!AI119</f>
        <v>388</v>
      </c>
      <c r="AJ192" s="1">
        <f>MU!AJ168+UMKC!AJ122+UMSL!AJ119</f>
        <v>402</v>
      </c>
      <c r="AK192" s="1">
        <f>MU!AK168+UMKC!AK122+UMSL!AK119</f>
        <v>442</v>
      </c>
      <c r="AL192" s="1">
        <f>MU!AL168+UMKC!AL122+UMSL!AL119</f>
        <v>448</v>
      </c>
      <c r="AM192" s="1">
        <f>MU!AM168+UMKC!AM122+UMSL!AM119</f>
        <v>475</v>
      </c>
      <c r="AN192" s="1">
        <f>MU!AN168+UMKC!AN122+UMSL!AN119</f>
        <v>504</v>
      </c>
      <c r="AO192" s="1">
        <f>MU!AO168+UMKC!AO122+UMSL!AO119</f>
        <v>487</v>
      </c>
      <c r="AP192" s="1">
        <f>MU!AP168+UMKC!AP122+UMSL!AP119</f>
        <v>483</v>
      </c>
      <c r="AQ192" s="1">
        <f>MU!AQ168+UMKC!AQ122+'S&amp;T'!AQ81+UMSL!AQ119</f>
        <v>553</v>
      </c>
      <c r="AR192" s="1">
        <f>MU!AR168+UMKC!AR122+'S&amp;T'!AR81+UMSL!AR119</f>
        <v>574</v>
      </c>
      <c r="AS192" s="1">
        <f>MU!AS168+UMKC!AS122+'S&amp;T'!AS81+UMSL!AS119</f>
        <v>627</v>
      </c>
      <c r="AT192" s="1">
        <f>MU!AT168+UMKC!AT122+'S&amp;T'!AT81+UMSL!AT119</f>
        <v>615</v>
      </c>
      <c r="AU192" s="1">
        <f>MU!AU168+UMKC!AU122+'S&amp;T'!AU81+UMSL!AU119</f>
        <v>636</v>
      </c>
      <c r="AV192" s="1">
        <f>MU!AV168+UMKC!AV122+'S&amp;T'!AV81+UMSL!AV119</f>
        <v>659</v>
      </c>
      <c r="AW192" s="1">
        <f>MU!AW168+UMKC!AW122+'S&amp;T'!AW81+UMSL!AW119</f>
        <v>655</v>
      </c>
      <c r="AX192" s="1">
        <f>MU!AX168+UMKC!AX122+'S&amp;T'!AX81+UMSL!AX119</f>
        <v>682</v>
      </c>
      <c r="AY192" s="1">
        <f>MU!AY168+UMKC!AY122+'S&amp;T'!AY81+UMSL!AY119</f>
        <v>660</v>
      </c>
      <c r="AZ192" s="1">
        <f>MU!AZ168+UMKC!AZ122+'S&amp;T'!AZ81+UMSL!AZ119</f>
        <v>632</v>
      </c>
      <c r="BA192" s="1">
        <f>MU!BA168+UMKC!BA122+'S&amp;T'!BA81+UMSL!BA119</f>
        <v>681</v>
      </c>
      <c r="BB192" s="1">
        <f>MU!BB168+UMKC!BB122+'S&amp;T'!BB81+UMSL!BB119</f>
        <v>630</v>
      </c>
      <c r="BC192" s="1">
        <f>MU!BC168+UMKC!BC122+'S&amp;T'!BC81+UMSL!BC119</f>
        <v>643</v>
      </c>
      <c r="BD192" s="1">
        <f>MU!BD168+UMKC!BD122+'S&amp;T'!BD81+UMSL!BD119</f>
        <v>607</v>
      </c>
      <c r="BE192" s="1">
        <f>MU!BE168+UMKC!BE122+'S&amp;T'!BE81+UMSL!BE119</f>
        <v>738</v>
      </c>
      <c r="BF192" s="1">
        <f>MU!BF168+UMKC!BF122+'S&amp;T'!BF81+UMSL!BF119</f>
        <v>659</v>
      </c>
      <c r="BG192" s="1">
        <f>MU!BG168+UMKC!BG122+'S&amp;T'!BG81+UMSL!BG119</f>
        <v>721</v>
      </c>
      <c r="BH192" s="6"/>
    </row>
    <row r="193" spans="1:60" ht="13.5" customHeight="1" x14ac:dyDescent="0.2">
      <c r="A193" s="5"/>
      <c r="C193" s="1" t="s">
        <v>7</v>
      </c>
      <c r="W193" s="1">
        <f>MU!W169</f>
        <v>4</v>
      </c>
      <c r="X193" s="1">
        <f>MU!X169</f>
        <v>3</v>
      </c>
      <c r="Y193" s="1">
        <f>MU!Y169</f>
        <v>9</v>
      </c>
      <c r="Z193" s="1">
        <f>MU!Z169</f>
        <v>3</v>
      </c>
      <c r="AA193" s="1">
        <f>MU!AA169</f>
        <v>7</v>
      </c>
      <c r="AB193" s="1">
        <f>MU!AB169</f>
        <v>10</v>
      </c>
      <c r="AC193" s="1">
        <f>MU!AC169</f>
        <v>10</v>
      </c>
      <c r="AD193" s="1">
        <f>MU!AD169</f>
        <v>3</v>
      </c>
      <c r="AE193" s="1">
        <f>MU!AE169</f>
        <v>3</v>
      </c>
      <c r="AF193" s="1">
        <f>MU!AF169</f>
        <v>9</v>
      </c>
      <c r="AG193" s="1">
        <f>MU!AG169</f>
        <v>4</v>
      </c>
      <c r="AH193" s="1">
        <f>MU!AH169</f>
        <v>6</v>
      </c>
      <c r="AI193" s="1">
        <f>MU!AI169</f>
        <v>5</v>
      </c>
      <c r="AJ193" s="1">
        <f>MU!AJ169</f>
        <v>5</v>
      </c>
      <c r="AK193" s="1">
        <f>MU!AK169</f>
        <v>4</v>
      </c>
      <c r="AL193" s="1">
        <f>MU!AL169+UMSL!AL120</f>
        <v>10</v>
      </c>
      <c r="AM193" s="1">
        <f>MU!AM169+UMSL!AM120</f>
        <v>5</v>
      </c>
      <c r="AN193" s="1">
        <f>MU!AN169+UMSL!AN120</f>
        <v>8</v>
      </c>
      <c r="AO193" s="1">
        <f>MU!AO169+UMSL!AO120</f>
        <v>8</v>
      </c>
      <c r="AP193" s="1">
        <f>MU!AP169+UMSL!AP120</f>
        <v>6</v>
      </c>
      <c r="AQ193" s="1">
        <f>MU!AQ169+UMSL!AQ120</f>
        <v>15</v>
      </c>
      <c r="AR193" s="1">
        <f>MU!AR169+UMSL!AR120</f>
        <v>7</v>
      </c>
      <c r="AS193" s="1">
        <f>MU!AS169+UMSL!AS120</f>
        <v>6</v>
      </c>
      <c r="AT193" s="1">
        <f>MU!AT169+UMSL!AT120</f>
        <v>6</v>
      </c>
      <c r="AU193" s="1">
        <f>MU!AU169+UMSL!AU120</f>
        <v>7</v>
      </c>
      <c r="AV193" s="1">
        <f>MU!AV169+UMKC!AV123+UMSL!AV120</f>
        <v>12</v>
      </c>
      <c r="AW193" s="1">
        <f>MU!AW169+UMKC!AW123+UMSL!AW120</f>
        <v>9</v>
      </c>
      <c r="AX193" s="1">
        <f>MU!AX169+UMKC!AX123+UMSL!AX120</f>
        <v>9</v>
      </c>
      <c r="AY193" s="1">
        <f>MU!AY169+UMKC!AY123+UMSL!AY120</f>
        <v>13</v>
      </c>
      <c r="AZ193" s="1">
        <f>MU!AZ169+UMKC!AZ123+UMSL!AZ120</f>
        <v>16</v>
      </c>
      <c r="BA193" s="1">
        <f>MU!BA169+UMKC!BA123+UMSL!BA120</f>
        <v>9</v>
      </c>
      <c r="BB193" s="1">
        <f>MU!BB169+UMKC!BB123+UMSL!BB120</f>
        <v>8</v>
      </c>
      <c r="BC193" s="1">
        <f>MU!BC169+UMKC!BC123+UMSL!BC120</f>
        <v>11</v>
      </c>
      <c r="BD193" s="1">
        <f>MU!BD169+UMKC!BD123+UMSL!BD120</f>
        <v>9</v>
      </c>
      <c r="BE193" s="1">
        <f>MU!BE169+UMKC!BE123+UMSL!BE120</f>
        <v>17</v>
      </c>
      <c r="BF193" s="1">
        <f>MU!BF169+UMKC!BF123+UMSL!BF120</f>
        <v>21</v>
      </c>
      <c r="BG193" s="1">
        <f>MU!BG169+UMKC!BG123+UMSL!BG120</f>
        <v>19</v>
      </c>
      <c r="BH193" s="6"/>
    </row>
    <row r="194" spans="1:60" ht="13.5" customHeight="1" x14ac:dyDescent="0.2">
      <c r="A194" s="5"/>
      <c r="W194" s="9">
        <f t="shared" ref="W194:AA194" si="169">SUM(W190:W193)</f>
        <v>1811</v>
      </c>
      <c r="X194" s="9">
        <f t="shared" si="169"/>
        <v>1914</v>
      </c>
      <c r="Y194" s="9">
        <f t="shared" si="169"/>
        <v>2115</v>
      </c>
      <c r="Z194" s="9">
        <f t="shared" si="169"/>
        <v>2085</v>
      </c>
      <c r="AA194" s="9">
        <f t="shared" si="169"/>
        <v>2039</v>
      </c>
      <c r="AB194" s="9">
        <f t="shared" ref="AB194:AD194" si="170">SUM(AB190:AB193)</f>
        <v>2011</v>
      </c>
      <c r="AC194" s="9">
        <f t="shared" si="170"/>
        <v>1959</v>
      </c>
      <c r="AD194" s="9">
        <f t="shared" si="170"/>
        <v>1818</v>
      </c>
      <c r="AE194" s="9">
        <f t="shared" ref="AE194:AG194" si="171">SUM(AE190:AE193)</f>
        <v>1488</v>
      </c>
      <c r="AF194" s="9">
        <f t="shared" si="171"/>
        <v>1355</v>
      </c>
      <c r="AG194" s="9">
        <f t="shared" si="171"/>
        <v>1316</v>
      </c>
      <c r="AH194" s="9">
        <f t="shared" ref="AH194:AV194" si="172">SUM(AH190:AH193)</f>
        <v>1341</v>
      </c>
      <c r="AI194" s="9">
        <f t="shared" si="172"/>
        <v>1505</v>
      </c>
      <c r="AJ194" s="9">
        <f t="shared" si="172"/>
        <v>1569</v>
      </c>
      <c r="AK194" s="9">
        <f t="shared" si="172"/>
        <v>1659</v>
      </c>
      <c r="AL194" s="9">
        <f t="shared" si="172"/>
        <v>1815</v>
      </c>
      <c r="AM194" s="9">
        <f t="shared" si="172"/>
        <v>1853</v>
      </c>
      <c r="AN194" s="9">
        <f t="shared" si="172"/>
        <v>2070</v>
      </c>
      <c r="AO194" s="9">
        <f t="shared" si="172"/>
        <v>2083</v>
      </c>
      <c r="AP194" s="9">
        <f t="shared" si="172"/>
        <v>2185</v>
      </c>
      <c r="AQ194" s="9">
        <f t="shared" si="172"/>
        <v>2311</v>
      </c>
      <c r="AR194" s="9">
        <f t="shared" si="172"/>
        <v>2340</v>
      </c>
      <c r="AS194" s="9">
        <f t="shared" si="172"/>
        <v>2361</v>
      </c>
      <c r="AT194" s="9">
        <f t="shared" si="172"/>
        <v>2457</v>
      </c>
      <c r="AU194" s="9">
        <f t="shared" si="172"/>
        <v>2471</v>
      </c>
      <c r="AV194" s="9">
        <f t="shared" si="172"/>
        <v>2432</v>
      </c>
      <c r="AW194" s="9">
        <f t="shared" ref="AW194:BB194" si="173">SUM(AW190:AW193)</f>
        <v>2333</v>
      </c>
      <c r="AX194" s="9">
        <f t="shared" si="173"/>
        <v>2468</v>
      </c>
      <c r="AY194" s="9">
        <f t="shared" si="173"/>
        <v>2509</v>
      </c>
      <c r="AZ194" s="9">
        <f t="shared" si="173"/>
        <v>2591</v>
      </c>
      <c r="BA194" s="9">
        <f t="shared" si="173"/>
        <v>2784</v>
      </c>
      <c r="BB194" s="9">
        <f t="shared" si="173"/>
        <v>2921</v>
      </c>
      <c r="BC194" s="9">
        <f>SUM(BC189:BC193)</f>
        <v>2922</v>
      </c>
      <c r="BD194" s="9">
        <f>SUM(BD189:BD193)</f>
        <v>2903</v>
      </c>
      <c r="BE194" s="9">
        <f>SUM(BE189:BE193)</f>
        <v>2985</v>
      </c>
      <c r="BF194" s="9">
        <f>SUM(BF189:BF193)</f>
        <v>2868</v>
      </c>
      <c r="BG194" s="9">
        <f>SUM(BG189:BG193)</f>
        <v>3168</v>
      </c>
      <c r="BH194" s="6"/>
    </row>
    <row r="195" spans="1:60" ht="13.5" customHeight="1" x14ac:dyDescent="0.2">
      <c r="A195" s="5"/>
      <c r="B195" s="8" t="s">
        <v>73</v>
      </c>
      <c r="BH195" s="6"/>
    </row>
    <row r="196" spans="1:60" ht="13.5" customHeight="1" x14ac:dyDescent="0.2">
      <c r="A196" s="5"/>
      <c r="B196" s="8"/>
      <c r="C196" s="1" t="s">
        <v>10</v>
      </c>
      <c r="BF196" s="1">
        <f>'S&amp;T'!BF84</f>
        <v>0</v>
      </c>
      <c r="BG196" s="1">
        <f>'S&amp;T'!BG84</f>
        <v>14</v>
      </c>
      <c r="BH196" s="6"/>
    </row>
    <row r="197" spans="1:60" ht="13.5" customHeight="1" x14ac:dyDescent="0.2">
      <c r="A197" s="5"/>
      <c r="C197" s="1" t="s">
        <v>0</v>
      </c>
      <c r="W197" s="1">
        <f>MU!W172+UMKC!W126+'S&amp;T'!W85+UMSL!W123</f>
        <v>68</v>
      </c>
      <c r="X197" s="1">
        <f>MU!X172+UMKC!X126+'S&amp;T'!X85+UMSL!X123</f>
        <v>63</v>
      </c>
      <c r="Y197" s="1">
        <f>MU!Y172+UMKC!Y126+'S&amp;T'!Y85+UMSL!Y123</f>
        <v>77</v>
      </c>
      <c r="Z197" s="1">
        <f>MU!Z172+UMKC!Z126+'S&amp;T'!Z85+UMSL!Z123</f>
        <v>101</v>
      </c>
      <c r="AA197" s="1">
        <f>MU!AA172+UMKC!AA126+'S&amp;T'!AA85+UMSL!AA123</f>
        <v>112</v>
      </c>
      <c r="AB197" s="1">
        <f>MU!AB172+UMKC!AB126+'S&amp;T'!AB85+UMSL!AB123</f>
        <v>136</v>
      </c>
      <c r="AC197" s="1">
        <f>MU!AC172+UMKC!AC126+'S&amp;T'!AC85+UMSL!AC123</f>
        <v>121</v>
      </c>
      <c r="AD197" s="1">
        <f>MU!AD172+UMKC!AD126+'S&amp;T'!AD85+UMSL!AD123</f>
        <v>164</v>
      </c>
      <c r="AE197" s="1">
        <f>MU!AE172+UMKC!AE126+'S&amp;T'!AE85+UMSL!AE123</f>
        <v>158</v>
      </c>
      <c r="AF197" s="1">
        <f>MU!AF172+UMKC!AF126+'S&amp;T'!AF85+UMSL!AF123</f>
        <v>130</v>
      </c>
      <c r="AG197" s="1">
        <f>MU!AG172+UMKC!AG126+'S&amp;T'!AG85+UMSL!AG123</f>
        <v>138</v>
      </c>
      <c r="AH197" s="1">
        <f>MU!AH172+UMKC!AH126+'S&amp;T'!AH85+UMSL!AH123</f>
        <v>130</v>
      </c>
      <c r="AI197" s="1">
        <f>MU!AI172+UMKC!AI126+'S&amp;T'!AI85+UMSL!AI123</f>
        <v>149</v>
      </c>
      <c r="AJ197" s="1">
        <f>MU!AJ172+UMKC!AJ126+'S&amp;T'!AJ85+UMSL!AJ123</f>
        <v>144</v>
      </c>
      <c r="AK197" s="1">
        <f>MU!AK172+UMKC!AK126+'S&amp;T'!AK85+UMSL!AK123</f>
        <v>117</v>
      </c>
      <c r="AL197" s="1">
        <f>MU!AL172+UMKC!AL126+'S&amp;T'!AL85+UMSL!AL123</f>
        <v>153</v>
      </c>
      <c r="AM197" s="1">
        <f>MU!AM172+UMKC!AM126+'S&amp;T'!AM85+UMSL!AM123</f>
        <v>132</v>
      </c>
      <c r="AN197" s="1">
        <f>MU!AN172+UMKC!AN126+'S&amp;T'!AN85+UMSL!AN123</f>
        <v>146</v>
      </c>
      <c r="AO197" s="1">
        <f>MU!AO172+UMKC!AO126+'S&amp;T'!AO85+UMSL!AO123</f>
        <v>174</v>
      </c>
      <c r="AP197" s="1">
        <f>MU!AP172+UMKC!AP126+'S&amp;T'!AP85+UMSL!AP123</f>
        <v>183</v>
      </c>
      <c r="AQ197" s="1">
        <f>MU!AQ172+UMKC!AQ126+'S&amp;T'!AQ85+UMSL!AQ123</f>
        <v>198</v>
      </c>
      <c r="AR197" s="1">
        <f>MU!AR172+UMKC!AR126+'S&amp;T'!AR85+UMSL!AR123</f>
        <v>190</v>
      </c>
      <c r="AS197" s="1">
        <f>MU!AS172+UMKC!AS126+'S&amp;T'!AS85+UMSL!AS123</f>
        <v>168</v>
      </c>
      <c r="AT197" s="1">
        <f>MU!AT172+UMKC!AT126+'S&amp;T'!AT85+UMSL!AT123</f>
        <v>176</v>
      </c>
      <c r="AU197" s="1">
        <f>MU!AU172+UMKC!AU126+'S&amp;T'!AU85+UMSL!AU123</f>
        <v>153</v>
      </c>
      <c r="AV197" s="1">
        <f>MU!AV172+UMKC!AV126+'S&amp;T'!AV85+UMSL!AV123</f>
        <v>168</v>
      </c>
      <c r="AW197" s="1">
        <f>MU!AW172+UMKC!AW126+'S&amp;T'!AW85+UMSL!AW123</f>
        <v>150</v>
      </c>
      <c r="AX197" s="1">
        <f>MU!AX172+UMKC!AX126+'S&amp;T'!AX85+UMSL!AX123</f>
        <v>144</v>
      </c>
      <c r="AY197" s="1">
        <f>MU!AY172+UMKC!AY126+'S&amp;T'!AY85+UMSL!AY123</f>
        <v>130</v>
      </c>
      <c r="AZ197" s="1">
        <f>MU!AZ172+UMKC!AZ126+'S&amp;T'!AZ85+UMSL!AZ123</f>
        <v>132</v>
      </c>
      <c r="BA197" s="1">
        <f>MU!BA172+UMKC!BA126+'S&amp;T'!BA85+UMSL!BA123</f>
        <v>132</v>
      </c>
      <c r="BB197" s="1">
        <f>MU!BB172+UMKC!BB126+'S&amp;T'!BB85+UMSL!BB123</f>
        <v>105</v>
      </c>
      <c r="BC197" s="1">
        <f>MU!BC172+UMKC!BC126+'S&amp;T'!BC85+UMSL!BC123</f>
        <v>129</v>
      </c>
      <c r="BD197" s="1">
        <f>MU!BD172+UMKC!BD126+'S&amp;T'!BD85+UMSL!BD123</f>
        <v>98</v>
      </c>
      <c r="BE197" s="1">
        <f>MU!BE172+UMKC!BE126+'S&amp;T'!BE85+UMSL!BE123</f>
        <v>99</v>
      </c>
      <c r="BF197" s="1">
        <f>MU!BF172+UMKC!BF126+'S&amp;T'!BF85+UMSL!BF123</f>
        <v>95</v>
      </c>
      <c r="BG197" s="1">
        <f>MU!BG172+UMKC!BG126+'S&amp;T'!BG85+UMSL!BG123</f>
        <v>105</v>
      </c>
      <c r="BH197" s="6"/>
    </row>
    <row r="198" spans="1:60" ht="13.5" customHeight="1" x14ac:dyDescent="0.2">
      <c r="A198" s="5"/>
      <c r="C198" s="1" t="s">
        <v>9</v>
      </c>
      <c r="AJ198" s="1">
        <f>UMSL!AJ124</f>
        <v>0</v>
      </c>
      <c r="AK198" s="1">
        <f>UMSL!AK124</f>
        <v>5</v>
      </c>
      <c r="AL198" s="1">
        <f>UMSL!AL124</f>
        <v>8</v>
      </c>
      <c r="AM198" s="1">
        <f>UMSL!AM124</f>
        <v>11</v>
      </c>
      <c r="AN198" s="1">
        <f>UMSL!AN124</f>
        <v>11</v>
      </c>
      <c r="AO198" s="1">
        <f>UMSL!AO124</f>
        <v>8</v>
      </c>
      <c r="AP198" s="1">
        <f>UMSL!AP124</f>
        <v>12</v>
      </c>
      <c r="AQ198" s="1">
        <f>UMSL!AQ124</f>
        <v>8</v>
      </c>
      <c r="AR198" s="1">
        <f>UMSL!AR124</f>
        <v>9</v>
      </c>
      <c r="AS198" s="1">
        <f>UMSL!AS124</f>
        <v>11</v>
      </c>
      <c r="AX198" s="1">
        <f>UMSL!AX124</f>
        <v>0</v>
      </c>
      <c r="AY198" s="1">
        <f>UMSL!AY124</f>
        <v>0</v>
      </c>
      <c r="AZ198" s="1">
        <f>UMSL!AZ124</f>
        <v>2</v>
      </c>
      <c r="BA198" s="1">
        <f>UMSL!BA124</f>
        <v>1</v>
      </c>
      <c r="BB198" s="1">
        <f>UMSL!BB124</f>
        <v>2</v>
      </c>
      <c r="BC198" s="1">
        <f>UMSL!BC124</f>
        <v>1</v>
      </c>
      <c r="BD198" s="1">
        <f>UMSL!BD124</f>
        <v>5</v>
      </c>
      <c r="BE198" s="1">
        <f>UMSL!BE124</f>
        <v>8</v>
      </c>
      <c r="BF198" s="1">
        <f>UMSL!BF124</f>
        <v>1</v>
      </c>
      <c r="BG198" s="1">
        <f>UMSL!BG124</f>
        <v>7</v>
      </c>
      <c r="BH198" s="6"/>
    </row>
    <row r="199" spans="1:60" ht="13.5" customHeight="1" x14ac:dyDescent="0.2">
      <c r="A199" s="5"/>
      <c r="C199" s="1" t="s">
        <v>5</v>
      </c>
      <c r="W199" s="1">
        <f>MU!W173+UMKC!W127+UMSL!W125</f>
        <v>23</v>
      </c>
      <c r="X199" s="1">
        <f>MU!X173+UMKC!X127+UMSL!X125</f>
        <v>18</v>
      </c>
      <c r="Y199" s="1">
        <f>MU!Y173+UMKC!Y127+UMSL!Y125</f>
        <v>23</v>
      </c>
      <c r="Z199" s="1">
        <f>MU!Z173+UMKC!Z127+UMSL!Z125</f>
        <v>27</v>
      </c>
      <c r="AA199" s="1">
        <f>MU!AA173+UMKC!AA127+UMSL!AA125</f>
        <v>29</v>
      </c>
      <c r="AB199" s="1">
        <f>MU!AB173+UMKC!AB127+UMSL!AB125</f>
        <v>28</v>
      </c>
      <c r="AC199" s="1">
        <f>MU!AC173+UMKC!AC127+UMSL!AC125</f>
        <v>33</v>
      </c>
      <c r="AD199" s="1">
        <f>MU!AD173+UMKC!AD127+UMSL!AD125</f>
        <v>34</v>
      </c>
      <c r="AE199" s="1">
        <f>MU!AE173+UMKC!AE127+UMSL!AE125</f>
        <v>32</v>
      </c>
      <c r="AF199" s="1">
        <f>MU!AF173+UMKC!AF127+UMSL!AF125</f>
        <v>32</v>
      </c>
      <c r="AG199" s="1">
        <f>MU!AG173+UMKC!AG127+UMSL!AG125</f>
        <v>24</v>
      </c>
      <c r="AH199" s="1">
        <f>MU!AH173+UMKC!AH127+UMSL!AH125</f>
        <v>20</v>
      </c>
      <c r="AI199" s="1">
        <f>MU!AI173+UMKC!AI127+UMSL!AI125</f>
        <v>19</v>
      </c>
      <c r="AJ199" s="1">
        <f>MU!AJ173+UMKC!AJ127+UMSL!AJ125</f>
        <v>28</v>
      </c>
      <c r="AK199" s="1">
        <f>MU!AK173+UMKC!AK127+UMSL!AK125</f>
        <v>34</v>
      </c>
      <c r="AL199" s="1">
        <f>MU!AL173+UMKC!AL127+UMSL!AL125</f>
        <v>28</v>
      </c>
      <c r="AM199" s="1">
        <f>MU!AM173+UMKC!AM127+UMSL!AM125</f>
        <v>36</v>
      </c>
      <c r="AN199" s="1">
        <f>MU!AN173+UMKC!AN127+UMSL!AN125</f>
        <v>34</v>
      </c>
      <c r="AO199" s="1">
        <f>MU!AO173+UMKC!AO127+UMSL!AO125</f>
        <v>26</v>
      </c>
      <c r="AP199" s="1">
        <f>MU!AP173+UMKC!AP127+UMSL!AP125</f>
        <v>35</v>
      </c>
      <c r="AQ199" s="1">
        <f>MU!AQ173+UMKC!AQ127+UMSL!AQ125</f>
        <v>33</v>
      </c>
      <c r="AR199" s="1">
        <f>MU!AR173+UMKC!AR127+UMSL!AR125</f>
        <v>34</v>
      </c>
      <c r="AS199" s="1">
        <f>MU!AS173+UMKC!AS127+UMSL!AS125</f>
        <v>40</v>
      </c>
      <c r="AT199" s="1">
        <f>MU!AT173+UMKC!AT127+UMSL!AT125</f>
        <v>47</v>
      </c>
      <c r="AU199" s="1">
        <f>MU!AU173+UMKC!AU127+UMSL!AU125</f>
        <v>24</v>
      </c>
      <c r="AV199" s="1">
        <f>MU!AV173+UMKC!AV127+UMSL!AV125</f>
        <v>30</v>
      </c>
      <c r="AW199" s="1">
        <f>MU!AW173+UMKC!AW127+UMSL!AW125</f>
        <v>32</v>
      </c>
      <c r="AX199" s="1">
        <f>MU!AX173+UMKC!AX127+UMSL!AX125</f>
        <v>21</v>
      </c>
      <c r="AY199" s="1">
        <f>MU!AY173+UMKC!AY127+UMSL!AY125</f>
        <v>35</v>
      </c>
      <c r="AZ199" s="1">
        <f>MU!AZ173+UMKC!AZ127+UMSL!AZ125</f>
        <v>25</v>
      </c>
      <c r="BA199" s="1">
        <f>MU!BA173+UMKC!BA127+UMSL!BA125</f>
        <v>35</v>
      </c>
      <c r="BB199" s="1">
        <f>MU!BB173+UMKC!BB127+UMSL!BB125</f>
        <v>26</v>
      </c>
      <c r="BC199" s="1">
        <f>MU!BC173+UMKC!BC127+UMSL!BC125</f>
        <v>30</v>
      </c>
      <c r="BD199" s="1">
        <f>MU!BD173+UMKC!BD127+UMSL!BD125</f>
        <v>21</v>
      </c>
      <c r="BE199" s="1">
        <f>MU!BE173+UMKC!BE127+UMSL!BE125</f>
        <v>35</v>
      </c>
      <c r="BF199" s="1">
        <f>MU!BF173+UMKC!BF127+UMSL!BF125</f>
        <v>50</v>
      </c>
      <c r="BG199" s="1">
        <f>MU!BG173+UMKC!BG127+UMSL!BG125</f>
        <v>41</v>
      </c>
      <c r="BH199" s="6"/>
    </row>
    <row r="200" spans="1:60" ht="13.5" customHeight="1" x14ac:dyDescent="0.2">
      <c r="A200" s="5"/>
      <c r="C200" s="1" t="s">
        <v>7</v>
      </c>
      <c r="W200" s="1">
        <f>MU!W174</f>
        <v>1</v>
      </c>
      <c r="X200" s="1">
        <f>MU!X174</f>
        <v>1</v>
      </c>
      <c r="Y200" s="1">
        <f>MU!Y174</f>
        <v>3</v>
      </c>
      <c r="Z200" s="1">
        <f>MU!Z174</f>
        <v>3</v>
      </c>
      <c r="AA200" s="1">
        <f>MU!AA174</f>
        <v>4</v>
      </c>
      <c r="AB200" s="1">
        <f>MU!AB174</f>
        <v>2</v>
      </c>
      <c r="AC200" s="1">
        <f>MU!AC174</f>
        <v>6</v>
      </c>
      <c r="AD200" s="1">
        <f>MU!AD174</f>
        <v>3</v>
      </c>
      <c r="AE200" s="1">
        <f>MU!AE174</f>
        <v>1</v>
      </c>
      <c r="AF200" s="1">
        <f>MU!AF174</f>
        <v>5</v>
      </c>
      <c r="AG200" s="1">
        <f>MU!AG174</f>
        <v>5</v>
      </c>
      <c r="AH200" s="1">
        <f>MU!AH174</f>
        <v>2</v>
      </c>
      <c r="AI200" s="1">
        <f>MU!AI174</f>
        <v>4</v>
      </c>
      <c r="AJ200" s="1">
        <f>MU!AJ174</f>
        <v>5</v>
      </c>
      <c r="AK200" s="1">
        <f>MU!AK174</f>
        <v>4</v>
      </c>
      <c r="AL200" s="1">
        <f>MU!AL174</f>
        <v>1</v>
      </c>
      <c r="AM200" s="1">
        <f>MU!AM174</f>
        <v>11</v>
      </c>
      <c r="AN200" s="1">
        <f>MU!AN174</f>
        <v>10</v>
      </c>
      <c r="AO200" s="1">
        <f>MU!AO174</f>
        <v>7</v>
      </c>
      <c r="AP200" s="1">
        <f>MU!AP174</f>
        <v>8</v>
      </c>
      <c r="AQ200" s="1">
        <f>MU!AQ174</f>
        <v>3</v>
      </c>
      <c r="AR200" s="1">
        <f>MU!AR174</f>
        <v>1</v>
      </c>
      <c r="AS200" s="1">
        <f>MU!AS174</f>
        <v>7</v>
      </c>
      <c r="AT200" s="1">
        <f>MU!AT174</f>
        <v>2</v>
      </c>
      <c r="AU200" s="1">
        <f>MU!AU174</f>
        <v>1</v>
      </c>
      <c r="AV200" s="1">
        <f>MU!AV174</f>
        <v>7</v>
      </c>
      <c r="AW200" s="1">
        <f>MU!AW174</f>
        <v>3</v>
      </c>
      <c r="AX200" s="1">
        <f>MU!AX174</f>
        <v>4</v>
      </c>
      <c r="AY200" s="1">
        <f>MU!AY174</f>
        <v>5</v>
      </c>
      <c r="AZ200" s="1">
        <f>MU!AZ174</f>
        <v>4</v>
      </c>
      <c r="BA200" s="1">
        <f>MU!BA174</f>
        <v>5</v>
      </c>
      <c r="BB200" s="1">
        <f>MU!BB174</f>
        <v>7</v>
      </c>
      <c r="BC200" s="1">
        <f>MU!BC174</f>
        <v>6</v>
      </c>
      <c r="BD200" s="1">
        <f>MU!BD174</f>
        <v>4</v>
      </c>
      <c r="BE200" s="1">
        <f>MU!BE174</f>
        <v>2</v>
      </c>
      <c r="BF200" s="1">
        <f>MU!BF174</f>
        <v>1</v>
      </c>
      <c r="BG200" s="1">
        <f>MU!BG174</f>
        <v>2</v>
      </c>
      <c r="BH200" s="6"/>
    </row>
    <row r="201" spans="1:60" ht="13.5" customHeight="1" x14ac:dyDescent="0.2">
      <c r="A201" s="5"/>
      <c r="W201" s="9">
        <f t="shared" ref="W201:AA201" si="174">SUM(W197:W200)</f>
        <v>92</v>
      </c>
      <c r="X201" s="9">
        <f t="shared" si="174"/>
        <v>82</v>
      </c>
      <c r="Y201" s="9">
        <f t="shared" si="174"/>
        <v>103</v>
      </c>
      <c r="Z201" s="9">
        <f t="shared" si="174"/>
        <v>131</v>
      </c>
      <c r="AA201" s="9">
        <f t="shared" si="174"/>
        <v>145</v>
      </c>
      <c r="AB201" s="9">
        <f t="shared" ref="AB201:AD201" si="175">SUM(AB197:AB200)</f>
        <v>166</v>
      </c>
      <c r="AC201" s="9">
        <f t="shared" si="175"/>
        <v>160</v>
      </c>
      <c r="AD201" s="9">
        <f t="shared" si="175"/>
        <v>201</v>
      </c>
      <c r="AE201" s="9">
        <f t="shared" ref="AE201:AG201" si="176">SUM(AE197:AE200)</f>
        <v>191</v>
      </c>
      <c r="AF201" s="9">
        <f t="shared" si="176"/>
        <v>167</v>
      </c>
      <c r="AG201" s="9">
        <f t="shared" si="176"/>
        <v>167</v>
      </c>
      <c r="AH201" s="9">
        <f t="shared" ref="AH201:AV201" si="177">SUM(AH197:AH200)</f>
        <v>152</v>
      </c>
      <c r="AI201" s="9">
        <f t="shared" si="177"/>
        <v>172</v>
      </c>
      <c r="AJ201" s="9">
        <f t="shared" si="177"/>
        <v>177</v>
      </c>
      <c r="AK201" s="9">
        <f t="shared" si="177"/>
        <v>160</v>
      </c>
      <c r="AL201" s="9">
        <f t="shared" si="177"/>
        <v>190</v>
      </c>
      <c r="AM201" s="9">
        <f t="shared" si="177"/>
        <v>190</v>
      </c>
      <c r="AN201" s="9">
        <f t="shared" si="177"/>
        <v>201</v>
      </c>
      <c r="AO201" s="9">
        <f t="shared" si="177"/>
        <v>215</v>
      </c>
      <c r="AP201" s="9">
        <f t="shared" si="177"/>
        <v>238</v>
      </c>
      <c r="AQ201" s="9">
        <f t="shared" si="177"/>
        <v>242</v>
      </c>
      <c r="AR201" s="9">
        <f t="shared" si="177"/>
        <v>234</v>
      </c>
      <c r="AS201" s="9">
        <f t="shared" si="177"/>
        <v>226</v>
      </c>
      <c r="AT201" s="9">
        <f t="shared" si="177"/>
        <v>225</v>
      </c>
      <c r="AU201" s="9">
        <f t="shared" si="177"/>
        <v>178</v>
      </c>
      <c r="AV201" s="9">
        <f t="shared" si="177"/>
        <v>205</v>
      </c>
      <c r="AW201" s="9">
        <f t="shared" ref="AW201:BB201" si="178">SUM(AW197:AW200)</f>
        <v>185</v>
      </c>
      <c r="AX201" s="9">
        <f t="shared" si="178"/>
        <v>169</v>
      </c>
      <c r="AY201" s="9">
        <f t="shared" si="178"/>
        <v>170</v>
      </c>
      <c r="AZ201" s="9">
        <f t="shared" si="178"/>
        <v>163</v>
      </c>
      <c r="BA201" s="9">
        <f t="shared" si="178"/>
        <v>173</v>
      </c>
      <c r="BB201" s="9">
        <f t="shared" si="178"/>
        <v>140</v>
      </c>
      <c r="BC201" s="9">
        <f t="shared" ref="BC201" si="179">SUM(BC197:BC200)</f>
        <v>166</v>
      </c>
      <c r="BD201" s="9">
        <f t="shared" ref="BD201:BE201" si="180">SUM(BD197:BD200)</f>
        <v>128</v>
      </c>
      <c r="BE201" s="9">
        <f t="shared" si="180"/>
        <v>144</v>
      </c>
      <c r="BF201" s="9">
        <f>SUM(BF196:BF200)</f>
        <v>147</v>
      </c>
      <c r="BG201" s="9">
        <f>SUM(BG196:BG200)</f>
        <v>169</v>
      </c>
      <c r="BH201" s="6"/>
    </row>
    <row r="202" spans="1:60" ht="13.5" customHeight="1" x14ac:dyDescent="0.2">
      <c r="A202" s="5"/>
      <c r="BH202" s="6"/>
    </row>
    <row r="203" spans="1:60" ht="13.5" customHeight="1" x14ac:dyDescent="0.2">
      <c r="A203" s="5"/>
      <c r="B203" s="22" t="s">
        <v>29</v>
      </c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6"/>
    </row>
    <row r="204" spans="1:60" ht="13.5" customHeight="1" x14ac:dyDescent="0.2">
      <c r="A204" s="5"/>
      <c r="B204" s="8" t="s">
        <v>72</v>
      </c>
      <c r="BH204" s="6"/>
    </row>
    <row r="205" spans="1:60" ht="13.5" customHeight="1" x14ac:dyDescent="0.2">
      <c r="A205" s="5"/>
      <c r="B205" s="8"/>
      <c r="C205" s="1" t="s">
        <v>10</v>
      </c>
      <c r="AQ205" s="1">
        <f t="shared" ref="AQ205:AV205" si="181">AQ55</f>
        <v>1</v>
      </c>
      <c r="AR205" s="1">
        <f t="shared" si="181"/>
        <v>3</v>
      </c>
      <c r="AS205" s="1">
        <f t="shared" si="181"/>
        <v>2</v>
      </c>
      <c r="AT205" s="1">
        <f t="shared" si="181"/>
        <v>1</v>
      </c>
      <c r="AU205" s="1">
        <f t="shared" si="181"/>
        <v>4</v>
      </c>
      <c r="AV205" s="1">
        <f t="shared" si="181"/>
        <v>2</v>
      </c>
      <c r="AW205" s="1">
        <f>AW28+AW33+AW55+AW104+AW111+AW120</f>
        <v>2</v>
      </c>
      <c r="AX205" s="1">
        <f>AX28+AX33+AX55+AX104+AX111+AX120</f>
        <v>23</v>
      </c>
      <c r="AY205" s="1">
        <f>AY28+AY33+AY55+AY104+AY111+AY120+AY148+AY167</f>
        <v>55</v>
      </c>
      <c r="AZ205" s="1">
        <f>AZ28+AZ33+AZ40+AZ55+AZ104+AZ111+AZ120+AZ148+AZ167</f>
        <v>44</v>
      </c>
      <c r="BA205" s="1">
        <f>BA28+BA33+BA40+BA55+BA63+BA104+BA111+BA120+BA148+BA167</f>
        <v>56</v>
      </c>
      <c r="BB205" s="1">
        <f>BB28+BB33+BB40+BB55+BB63+BB89+BB104+BB111+BB120+BB148+BB167</f>
        <v>66</v>
      </c>
      <c r="BC205" s="1">
        <f>BC11+BC19+BC28+BC33+BC40+BC55+BC63+BC89+BC104+BC111+BC120+BC148+BC167+BC174+BC189</f>
        <v>1869</v>
      </c>
      <c r="BD205" s="1">
        <f>BD11+BD19+BD28+BD33+BD40+BD55+BD63+BD89+BD104+BD111+BD120+BD148+BD167+BD174+BD189</f>
        <v>1538</v>
      </c>
      <c r="BE205" s="1">
        <f>BE11+BE19+BE28+BE33+BE40+BE55+BE63+BE89+BE104+BE111+BE120+BE128+BE134+BE148+BE167+BE174+BE189</f>
        <v>1370</v>
      </c>
      <c r="BF205" s="1">
        <f>BF11+BF19+BF28+BF33+BF40+BF47+BF55+BF63+BF89+BF104+BF111+BF120+BF128+BF134+BF141+BF148+BF167+BF174+BF181+BF189+BF196</f>
        <v>1662</v>
      </c>
      <c r="BG205" s="1">
        <f>BG11+BG19+BG28+BG33+BG40+BG47+BG55+BG63+BG76+BG89+BG104+BG111+BG120+BG128+BG134+BG141+BG148+BG167+BG174+BG181+BG189+BG196</f>
        <v>2232</v>
      </c>
      <c r="BH205" s="6"/>
    </row>
    <row r="206" spans="1:60" ht="13.5" customHeight="1" x14ac:dyDescent="0.2">
      <c r="A206" s="5"/>
      <c r="C206" s="1" t="s">
        <v>0</v>
      </c>
      <c r="D206" s="1">
        <f>MU!D180+UMKC!D133+'S&amp;T'!D91+UMSL!D131</f>
        <v>4471</v>
      </c>
      <c r="E206" s="1">
        <f>MU!E180+UMKC!E133+'S&amp;T'!E91+UMSL!E131</f>
        <v>5392</v>
      </c>
      <c r="F206" s="1">
        <f>MU!F180+UMKC!F133+'S&amp;T'!F91+UMSL!F131</f>
        <v>5768</v>
      </c>
      <c r="G206" s="1">
        <f>MU!G180+UMKC!G133+'S&amp;T'!G91+UMSL!G131</f>
        <v>6195</v>
      </c>
      <c r="H206" s="1">
        <f>MU!H180+UMKC!H133+'S&amp;T'!H91+UMSL!H131</f>
        <v>6501</v>
      </c>
      <c r="I206" s="1">
        <f>MU!I180+UMKC!I133+'S&amp;T'!I91+UMSL!I131</f>
        <v>6787</v>
      </c>
      <c r="J206" s="1">
        <f>MU!J180+UMKC!J133+'S&amp;T'!J91+UMSL!J131</f>
        <v>7003</v>
      </c>
      <c r="K206" s="1">
        <f>MU!K180+UMKC!K133+'S&amp;T'!K91+UMSL!K131</f>
        <v>6777</v>
      </c>
      <c r="L206" s="1">
        <f>MU!L180+UMKC!L133+'S&amp;T'!L91+UMSL!L131</f>
        <v>6800</v>
      </c>
      <c r="M206" s="1">
        <f>MU!M180+UMKC!M133+'S&amp;T'!M91+UMSL!M131</f>
        <v>6551</v>
      </c>
      <c r="N206" s="1">
        <f>MU!N180+UMKC!N133+'S&amp;T'!N91+UMSL!N131</f>
        <v>6572</v>
      </c>
      <c r="O206" s="1">
        <f>MU!O180+UMKC!O133+'S&amp;T'!O91+UMSL!O131</f>
        <v>6513</v>
      </c>
      <c r="P206" s="1">
        <f>MU!P180+UMKC!P133+'S&amp;T'!P91+UMSL!P131</f>
        <v>6367</v>
      </c>
      <c r="Q206" s="1">
        <f>MU!Q180+UMKC!Q133+'S&amp;T'!Q91+UMSL!Q131</f>
        <v>6437</v>
      </c>
      <c r="R206" s="1">
        <f>MU!R180+UMKC!R133+'S&amp;T'!R91+UMSL!R131</f>
        <v>6671</v>
      </c>
      <c r="S206" s="1">
        <f>MU!S180+UMKC!S133+'S&amp;T'!S91+UMSL!S131</f>
        <v>6900</v>
      </c>
      <c r="T206" s="1">
        <f>MU!T180+UMKC!T133+'S&amp;T'!T91+UMSL!T131</f>
        <v>7034</v>
      </c>
      <c r="U206" s="1">
        <f>MU!U180+UMKC!U133+'S&amp;T'!U91+UMSL!U131</f>
        <v>7138</v>
      </c>
      <c r="V206" s="1">
        <f>MU!V180+UMKC!V133+'S&amp;T'!V91+UMSL!V131</f>
        <v>7016</v>
      </c>
      <c r="W206" s="1">
        <f t="shared" ref="W206:AB206" si="182">W12+W20+W29+W34+W41+W48+W56+W64+W71+W77+W90+W96+W100+W105+W112+W121+W129+W135+W142+W149+W156+W161+W168+W175+W182+W190+W197</f>
        <v>6890</v>
      </c>
      <c r="X206" s="1">
        <f t="shared" si="182"/>
        <v>6735</v>
      </c>
      <c r="Y206" s="1">
        <f t="shared" si="182"/>
        <v>6954</v>
      </c>
      <c r="Z206" s="1">
        <f t="shared" si="182"/>
        <v>6827</v>
      </c>
      <c r="AA206" s="1">
        <f t="shared" si="182"/>
        <v>6929</v>
      </c>
      <c r="AB206" s="1">
        <f t="shared" si="182"/>
        <v>7142</v>
      </c>
      <c r="AC206" s="1">
        <f t="shared" ref="AC206:AK206" si="183">AC12+AC20+AC29+AC34+AC41+AC48+AC56+AC64+AC71+AC77+AC90+AC96+AC105+AC112+AC121+AC129+AC135+AC142+AC149+AC156+AC161+AC168+AC175+AC182+AC190+AC197</f>
        <v>7433</v>
      </c>
      <c r="AD206" s="1">
        <f t="shared" si="183"/>
        <v>7310</v>
      </c>
      <c r="AE206" s="1">
        <f t="shared" si="183"/>
        <v>6899</v>
      </c>
      <c r="AF206" s="1">
        <f t="shared" si="183"/>
        <v>6511</v>
      </c>
      <c r="AG206" s="1">
        <f t="shared" si="183"/>
        <v>6708</v>
      </c>
      <c r="AH206" s="1">
        <f t="shared" si="183"/>
        <v>6798</v>
      </c>
      <c r="AI206" s="1">
        <f t="shared" si="183"/>
        <v>7294</v>
      </c>
      <c r="AJ206" s="1">
        <f t="shared" si="183"/>
        <v>7325</v>
      </c>
      <c r="AK206" s="1">
        <f t="shared" si="183"/>
        <v>7259</v>
      </c>
      <c r="AL206" s="1">
        <f t="shared" ref="AL206:AS206" si="184">AL12+AL20+AL26+AL29+AL34+AL41+AL48+AL56+AL64+AL71+AL77+AL90+AL96+AL105+AL112+AL121+AL129+AL135+AL142+AL149+AL156+AL161+AL168+AL175+AL182+AL190+AL197</f>
        <v>7611</v>
      </c>
      <c r="AM206" s="1">
        <f t="shared" si="184"/>
        <v>7579</v>
      </c>
      <c r="AN206" s="1">
        <f t="shared" si="184"/>
        <v>8090</v>
      </c>
      <c r="AO206" s="1">
        <f t="shared" si="184"/>
        <v>8285</v>
      </c>
      <c r="AP206" s="1">
        <f t="shared" si="184"/>
        <v>8535</v>
      </c>
      <c r="AQ206" s="1">
        <f t="shared" si="184"/>
        <v>9037</v>
      </c>
      <c r="AR206" s="1">
        <f t="shared" si="184"/>
        <v>8994</v>
      </c>
      <c r="AS206" s="1">
        <f t="shared" si="184"/>
        <v>9289</v>
      </c>
      <c r="AT206" s="1">
        <f>AT12+AT20+AT26+AT29+AT34+AT41+AT48+AT56+AT64+AT71+AT77+AT83+AT90+AT96+AT105+AT112+AT121+AT129+AT135+AT142+AT149+AT156+AT161+AT168+AT175+AT182+AT190+AT197</f>
        <v>9604</v>
      </c>
      <c r="AU206" s="1">
        <f>AU12+AU20+AU26+AU29+AU34+AU41+AU48+AU56+AU64+AU71+AU77+AU83+AU90+AU96+AU105+AU112+AU121+AU129+AU135+AU142+AU149+AU156+AU161+AU168+AU175+AU182+AU190+AU197</f>
        <v>9699</v>
      </c>
      <c r="AV206" s="1">
        <f>AV12+AV20+AV26+AV29+AV34+AV41+AV48+AV56+AV64+AV71+AV77+AV83+AV90+AV96+AV105+AV112+AV121+AV129+AV135+AV142+AV149+AV156+AV161+AV168+AV175+AV182+AV190+AV197</f>
        <v>10317</v>
      </c>
      <c r="AW206" s="1">
        <f>AW12+AW20+AW26+AW29+AW34+AW41+AW48+AW56+AW64+AW71+AW77+AW83+AW90+AW96+AW105+AW112+AW121+AW129+AW135+AW142+AW149+AW156+AW161+AW168+AW175+AW182+AW190+AW197</f>
        <v>10543</v>
      </c>
      <c r="AX206" s="1">
        <f>AX12+AX20+AX26+AX29+AX34+AX41+AX48+AX56+AX64+AX71+AX77+AX83+AX90+AX96+AX105+AX112+AX121+AX129+AX135+AX142+AX149+AX156+AX161+AX168+AX175+AX182+AX190+AX197</f>
        <v>10733</v>
      </c>
      <c r="AY206" s="1">
        <f>AY12+AY20+AY26+AY29+AY34+AY41+AY48+AY56+AY64+AY71+AY77+AY83+AY90+AY96+AY105+AY112+AY118+AY121+AY129+AY135+AY142+AY149+AY156+AY161+AY168+AY175+AY182+AY190+AY197</f>
        <v>11360</v>
      </c>
      <c r="AZ206" s="1">
        <f>AZ12+AZ20+AZ26+AZ29+AZ34+AZ41+AZ48+AZ56+AZ64+AZ71+AZ77+AZ83+AZ90+AZ96+AZ105+AZ112+AZ118+AZ121+AZ129+AZ135+AZ142+AZ149+AZ156+AZ161+AZ168+AZ175+AZ182+AZ190+AZ197</f>
        <v>11654</v>
      </c>
      <c r="BA206" s="1">
        <f>BA12+BA20+BA26+BA29+BA34+BA41+BA48+BA56+BA64+BA71+BA77+BA83+BA90+BA96+BA105+BA112+BA118+BA121+BA129+BA135+BA142+BA149+BA156+BA161+BA168+BA175+BA182+BA190+BA197</f>
        <v>11546</v>
      </c>
      <c r="BB206" s="1">
        <f>BB12+BB20+BB26+BB29+BB34+BB41+BB48+BB56+BB64+BB71+BB77+BB90+BB96+BB105+BB112+BB118+BB121+BB129+BB135+BB142+BB149+BB156+BB161+BB168+BB175+BB182+BB190+BB197</f>
        <v>11669</v>
      </c>
      <c r="BC206" s="1">
        <f>BC12+BC20+BC26+BC29+BC34+BC41+BC48+BC56+BC64+BC71+BC77+BC90+BC96+BC105+BC112+BC118+BC121+BC129+BC135+BC142+BC149+BC156+BC161+BC168+BC175+BC182+BC190+BC197</f>
        <v>11401</v>
      </c>
      <c r="BD206" s="1">
        <f>BD12+BD20+BD26+BD29+BD34+BD41+BD48+BD56+BD64+BD71+BD77+BD90+BD96+BD105+BD112+BD118+BD121+BD129+BD135+BD142+BD149+BD156+BD161+BD168+BD175+BD182+BD190+BD197</f>
        <v>10855</v>
      </c>
      <c r="BE206" s="1">
        <f>BE12+BE20+BE26+BE29+BE34+BE41+BE48+BE56+BE64+BE71+BE77+BE83+BE90+BE96+BE105+BE112+BE121+BE129+BE135+BE142+BE149+BE156+BE161+BE168+BE175+BE182+BE190+BE197</f>
        <v>10238</v>
      </c>
      <c r="BF206" s="1">
        <f>BF12+BF20+BF26+BF29+BF34+BF41+BF48+BF56+BF64+BF71+BF77+BF83+BF90+BF96+BF105+BF112+BF121+BF129+BF135+BF142+BF149+BF161+BF168+BF175+BF182+BF190+BF197</f>
        <v>9826</v>
      </c>
      <c r="BG206" s="1">
        <f>BG12+BG20+BG26+BG29+BG34+BG41+BG48+BG56+BG64+BG71+BG77+BG83+BG90+BG96+BG105+BG112+BG121+BG129+BG135+BG142+BG149+BG161+BG168+BG175+BG182+BG190+BG197</f>
        <v>10276</v>
      </c>
      <c r="BH206" s="6"/>
    </row>
    <row r="207" spans="1:60" ht="13.5" customHeight="1" x14ac:dyDescent="0.2">
      <c r="A207" s="5"/>
      <c r="C207" s="1" t="s">
        <v>9</v>
      </c>
      <c r="J207" s="1">
        <f>UMKC!J134</f>
        <v>21</v>
      </c>
      <c r="K207" s="1">
        <f>UMKC!K134</f>
        <v>19</v>
      </c>
      <c r="L207" s="1">
        <f>UMKC!L134</f>
        <v>29</v>
      </c>
      <c r="M207" s="1">
        <f>UMKC!M134</f>
        <v>22</v>
      </c>
      <c r="N207" s="1">
        <f>UMKC!N134</f>
        <v>29</v>
      </c>
      <c r="O207" s="1">
        <f>UMKC!O134</f>
        <v>27</v>
      </c>
      <c r="P207" s="1">
        <f>UMKC!P134</f>
        <v>29</v>
      </c>
      <c r="Q207" s="1">
        <f>UMKC!Q134</f>
        <v>15</v>
      </c>
      <c r="R207" s="1">
        <f>UMKC!R134</f>
        <v>23</v>
      </c>
      <c r="S207" s="1">
        <f>UMKC!S134</f>
        <v>16</v>
      </c>
      <c r="T207" s="1">
        <f>UMKC!T134</f>
        <v>18</v>
      </c>
      <c r="U207" s="1">
        <f>UMKC!U134</f>
        <v>17</v>
      </c>
      <c r="V207" s="1">
        <f>UMKC!V134</f>
        <v>14</v>
      </c>
      <c r="W207" s="1">
        <f t="shared" ref="W207:AE207" si="185">W183+W191</f>
        <v>14</v>
      </c>
      <c r="X207" s="1">
        <f t="shared" si="185"/>
        <v>18</v>
      </c>
      <c r="Y207" s="1">
        <f t="shared" si="185"/>
        <v>20</v>
      </c>
      <c r="Z207" s="1">
        <f t="shared" si="185"/>
        <v>21</v>
      </c>
      <c r="AA207" s="1">
        <f t="shared" si="185"/>
        <v>20</v>
      </c>
      <c r="AB207" s="1">
        <f t="shared" si="185"/>
        <v>16</v>
      </c>
      <c r="AC207" s="1">
        <f t="shared" si="185"/>
        <v>18</v>
      </c>
      <c r="AD207" s="1">
        <f t="shared" si="185"/>
        <v>26</v>
      </c>
      <c r="AE207" s="1">
        <f t="shared" si="185"/>
        <v>25</v>
      </c>
      <c r="AF207" s="1">
        <f>AF106+AF150+AF183+AF191</f>
        <v>21</v>
      </c>
      <c r="AG207" s="1">
        <f>AG30+AG106+AG122+AG150+AG162+AG183+AG191</f>
        <v>30</v>
      </c>
      <c r="AH207" s="1">
        <f>AH30+AH106+AH122+AH150+AH162+AH183+AH191</f>
        <v>41</v>
      </c>
      <c r="AI207" s="1">
        <f>AI30+AI106+AI122+AI150+AI162+AI183+AI191</f>
        <v>44</v>
      </c>
      <c r="AJ207" s="1">
        <f>AJ30+AJ106+AJ122+AJ150+AJ162+AJ183+AJ191+AJ198</f>
        <v>59</v>
      </c>
      <c r="AK207" s="1">
        <f>AK30+AK57+AK65+AK106+AK122+AK150+AK162+AK183+AK191+AK198</f>
        <v>75</v>
      </c>
      <c r="AL207" s="1">
        <f>AL30+AL57+AL65+AL84+AL106+AL122+AL150+AL162+AL183+AL191+AL198</f>
        <v>130</v>
      </c>
      <c r="AM207" s="1">
        <f>AM21+AM30+AM42+AM57+AM65+AM84+AM91+AM106+AM122+AM150+AM162+AM169+AM176+AM183+AM191+AM198</f>
        <v>222</v>
      </c>
      <c r="AN207" s="1">
        <f>AN21+AN30+AN42+AN49+AN57+AN65+AN84+AN91+AN106+AN122+AN150+AN162+AN169+AN176+AN183+AN191+AN198</f>
        <v>202</v>
      </c>
      <c r="AO207" s="1">
        <f>AO21+AO30+AO42+AO49+AO57+AO65+AO78+AO84+AO91+AO106+AO122+AO150+AO162+AO169+AO176+AO183+AO191+AO198</f>
        <v>257</v>
      </c>
      <c r="AP207" s="1">
        <f>AP21+AP30+AP42+AP49+AP57+AP65+AP78+AP84+AP91+AP106+AP122+AP150+AP162+AP169+AP176+AP183+AP191+AP198</f>
        <v>259</v>
      </c>
      <c r="AQ207" s="1">
        <f>AQ21+AQ30+AQ42+AQ49+AQ57+AQ65+AQ78+AQ84+AQ91+AQ106+AQ113+AQ122+AQ150+AQ162+AQ169+AQ176+AQ183+AQ191+AQ198</f>
        <v>293</v>
      </c>
      <c r="AR207" s="1">
        <f>AR21+AR30+AR42+AR49+AR57+AR65+AR78+AR84+AR91+AR106+AR113+AR122+AR150+AR162+AR169+AR176+AR183+AR191+AR198</f>
        <v>321</v>
      </c>
      <c r="AS207" s="1">
        <f>AS21+AS30+AS42+AS49+AS57+AS65+AS78+AS84+AS91+AS106+AS113+AS122+AS150+AS162+AS169+AS176+AS183+AS191+AS198</f>
        <v>438</v>
      </c>
      <c r="AT207" s="1">
        <f>AT21+AT30+AT42+AT49+AT57+AT65+AT78+AT84+AT91+AT106+AT113+AT122+AT150+AT162+AT169+AT176+AT183+AT191</f>
        <v>520</v>
      </c>
      <c r="AU207" s="1">
        <f>AU21+AU30+AU42+AU49+AU57+AU65+AU78+AU84+AU91+AU106+AU113+AU122+AU143+AU150+AU162+AU169+AU176+AU183+AU191</f>
        <v>539</v>
      </c>
      <c r="AV207" s="1">
        <f>AV21+AV30+AV42+AV49+AV57+AV65+AV78+AV84+AV91+AV106+AV113+AV122+AV136+AV143+AV150+AV162+AV169+AV176+AV183+AV191</f>
        <v>623</v>
      </c>
      <c r="AW207" s="1">
        <f>AW21+AW30+AW35+AW42+AW49+AW57+AW65+AW78+AW84+AW91+AW106+AW113+AW122+AW136+AW143+AW150+AW162+AW169+AW176+AW183+AW191</f>
        <v>781</v>
      </c>
      <c r="AX207" s="1">
        <f>AX21+AX30+AX35+AX42+AX49+AX57+AX65+AX78+AX84+AX91+AX106+AX113+AX122+AX136+AX143+AX150+AX162+AX169+AX176+AX183+AX191+AX198</f>
        <v>740</v>
      </c>
      <c r="AY207" s="1">
        <f>AY21+AY30+AY35+AY42+AY49+AY57+AY65+AY78+AY84+AY91+AY106+AY113+AY122+AY136+AY143+AY150+AY162+AY169+AY176+AY183+AY191+AY198</f>
        <v>780</v>
      </c>
      <c r="AZ207" s="1">
        <f>AZ21+AZ30+AZ35+AZ42+AZ49+AZ57+AZ65+AZ78+AZ84+AZ91+AZ106+AZ113+AZ122+AZ136+AZ143+AZ150+AZ162+AZ169+AZ176+AZ183+AZ191+AZ198</f>
        <v>839</v>
      </c>
      <c r="BA207" s="1">
        <f>BA21+BA30+BA35+BA42+BA49+BA57+BA65+BA78+BA84+BA91+BA106+BA113+BA122+BA136+BA143+BA150+BA162+BA169+BA176+BA183+BA191+BA198</f>
        <v>869</v>
      </c>
      <c r="BB207" s="1">
        <f>BB21+BB30+BB35+BB42+BB49+BB57+BB65+BB78+BB84+BB91+BB106+BB113+BB122+BB136+BB143+BB150+BB157+BB162+BB169+BB176+BB183+BB191+BB198</f>
        <v>1047</v>
      </c>
      <c r="BC207" s="1">
        <f>BC21+BC30+BC35+BC42+BC49+BC57+BC65+BC78+BC84+BC91+BC106+BC113+BC122+BC136+BC143+BC150+BC157+BC162+BC169+BC176+BC183+BC191+BC198</f>
        <v>1026</v>
      </c>
      <c r="BD207" s="1">
        <f>BD21+BD30+BD35+BD42+BD49+BD57+BD65+BD78+BD84+BD91+BD106+BD113+BD122+BD136+BD143+BD150+BD157+BD162+BD169+BD176+BD183+BD191+BD198</f>
        <v>926</v>
      </c>
      <c r="BE207" s="1">
        <f>BE13+BE21+BE30+BE35+BE42+BE49+BE57+BE65+BE78+BE84+BE91+BE106+BE113+BE122+BE136+BE143+BE150+BE157+BE162+BE169+BE176+BE183+BE191+BE198</f>
        <v>1017</v>
      </c>
      <c r="BF207" s="1">
        <f>BF13+BF21+BF30+BF35+BF42+BF49+BF57+BF65+BF78+BF84+BF91+BF106+BF113+BF122+BF136+BF143+BF150+BF157+BF162+BF169+BF176+BF183+BF191+BF198</f>
        <v>1046</v>
      </c>
      <c r="BG207" s="1">
        <f>BG13+BG21+BG30+BG35+BG42+BG49+BG57+BG65+BG78+BG84+BG91+BG106+BG113+BG122+BG136+BG143+BG150+BG157+BG162+BG169+BG176+BG183+BG191+BG198</f>
        <v>1096</v>
      </c>
      <c r="BH207" s="6"/>
    </row>
    <row r="208" spans="1:60" ht="13.5" hidden="1" customHeight="1" x14ac:dyDescent="0.2">
      <c r="A208" s="5"/>
      <c r="C208" s="1" t="s">
        <v>44</v>
      </c>
      <c r="K208" s="1">
        <f>'S&amp;T'!K93</f>
        <v>3</v>
      </c>
      <c r="L208" s="1">
        <f>'S&amp;T'!L93</f>
        <v>5</v>
      </c>
      <c r="M208" s="1">
        <f>'S&amp;T'!M93</f>
        <v>7</v>
      </c>
      <c r="N208" s="1">
        <f>'S&amp;T'!N93</f>
        <v>5</v>
      </c>
      <c r="O208" s="1">
        <f>'S&amp;T'!O93</f>
        <v>3</v>
      </c>
      <c r="P208" s="1">
        <f>'S&amp;T'!P93</f>
        <v>6</v>
      </c>
      <c r="Q208" s="1">
        <f>'S&amp;T'!Q93</f>
        <v>2</v>
      </c>
      <c r="R208" s="1">
        <f>'S&amp;T'!R93</f>
        <v>2</v>
      </c>
      <c r="S208" s="1">
        <f>'S&amp;T'!S93</f>
        <v>1</v>
      </c>
      <c r="T208" s="1">
        <f>'S&amp;T'!T93</f>
        <v>3</v>
      </c>
      <c r="U208" s="1">
        <f>'S&amp;T'!U93</f>
        <v>5</v>
      </c>
      <c r="V208" s="1">
        <f>'S&amp;T'!V93</f>
        <v>3</v>
      </c>
      <c r="W208" s="1">
        <f t="shared" ref="W208:AB208" si="186">W58+W66</f>
        <v>0</v>
      </c>
      <c r="X208" s="1">
        <f t="shared" si="186"/>
        <v>0</v>
      </c>
      <c r="Y208" s="1">
        <f t="shared" si="186"/>
        <v>0</v>
      </c>
      <c r="Z208" s="1">
        <f t="shared" si="186"/>
        <v>1</v>
      </c>
      <c r="AA208" s="1">
        <f t="shared" si="186"/>
        <v>0</v>
      </c>
      <c r="AB208" s="1">
        <f t="shared" si="186"/>
        <v>0</v>
      </c>
      <c r="BH208" s="6"/>
    </row>
    <row r="209" spans="1:60" ht="13.5" customHeight="1" x14ac:dyDescent="0.2">
      <c r="A209" s="5"/>
      <c r="C209" s="1" t="s">
        <v>5</v>
      </c>
      <c r="D209" s="1">
        <f>MU!D182+UMKC!D135+'S&amp;T'!D94</f>
        <v>2007</v>
      </c>
      <c r="E209" s="1">
        <f>MU!E182+UMKC!E135+'S&amp;T'!E94+UMSL!E133</f>
        <v>2161</v>
      </c>
      <c r="F209" s="1">
        <f>MU!F182+UMKC!F135+'S&amp;T'!F94+UMSL!F133</f>
        <v>2401</v>
      </c>
      <c r="G209" s="1">
        <f>MU!G182+UMKC!G135+'S&amp;T'!G94+UMSL!G133</f>
        <v>2628</v>
      </c>
      <c r="H209" s="1">
        <f>MU!H182+UMKC!H135+'S&amp;T'!H94+UMSL!H133</f>
        <v>2723</v>
      </c>
      <c r="I209" s="1">
        <f>MU!I182+UMKC!I135+'S&amp;T'!I94+UMSL!I133</f>
        <v>2492</v>
      </c>
      <c r="J209" s="1">
        <f>MU!J182+UMKC!J135+'S&amp;T'!J94+UMSL!J133</f>
        <v>2525</v>
      </c>
      <c r="K209" s="1">
        <f>MU!K182+UMKC!K135+'S&amp;T'!K94+UMSL!K133</f>
        <v>2377</v>
      </c>
      <c r="L209" s="1">
        <f>MU!L182+UMKC!L135+'S&amp;T'!L94+UMSL!L133</f>
        <v>2334</v>
      </c>
      <c r="M209" s="1">
        <f>MU!M182+UMKC!M135+'S&amp;T'!M94+UMSL!M133</f>
        <v>2461</v>
      </c>
      <c r="N209" s="1">
        <f>MU!N182+UMKC!N135+'S&amp;T'!N94+UMSL!N133</f>
        <v>2411</v>
      </c>
      <c r="O209" s="1">
        <f>MU!O182+UMKC!O135+'S&amp;T'!O94+UMSL!O133</f>
        <v>2308</v>
      </c>
      <c r="P209" s="1">
        <f>MU!P182+UMKC!P135+'S&amp;T'!P94+UMSL!P133</f>
        <v>2236</v>
      </c>
      <c r="Q209" s="1">
        <f>MU!Q182+UMKC!Q135+'S&amp;T'!Q94+UMSL!Q133</f>
        <v>2196</v>
      </c>
      <c r="R209" s="1">
        <f>MU!R182+UMKC!R135+'S&amp;T'!R94+UMSL!R133</f>
        <v>2304</v>
      </c>
      <c r="S209" s="1">
        <f>MU!S182+UMKC!S135+'S&amp;T'!S94+UMSL!S133</f>
        <v>2324</v>
      </c>
      <c r="T209" s="1">
        <f>MU!T182+UMKC!T135+'S&amp;T'!T94+UMSL!T133</f>
        <v>2101</v>
      </c>
      <c r="U209" s="1">
        <f>MU!U182+UMKC!U135+'S&amp;T'!U94+UMSL!U133</f>
        <v>2232</v>
      </c>
      <c r="V209" s="1">
        <f>MU!V182+UMKC!V135+'S&amp;T'!V94+UMSL!V133</f>
        <v>2115</v>
      </c>
      <c r="W209" s="1">
        <f>W14+W22+W36+W43+W50+W59+W67+W72+W79+W85+W92+W101+W107+W114+W130+W137+W144+W151+W158+W163+W170+W177+W184+W192+W199</f>
        <v>2075</v>
      </c>
      <c r="X209" s="1">
        <f>X14+X22+X36+X43+X50+X59+X67+X72+X79+X85+X92+X101+X107+X114+X130+X137+X144+X151+X158+X163+X170+X177+X184+X192+X199</f>
        <v>2221</v>
      </c>
      <c r="Y209" s="1">
        <f t="shared" ref="Y209:AI209" si="187">Y14+Y22+Y36+Y43+Y50+Y59+Y67+Y72+Y79+Y85+Y92+Y101+Y107+Y114+Y123+Y130+Y137+Y144+Y151+Y158+Y163+Y170+Y177+Y184+Y192+Y199</f>
        <v>2380</v>
      </c>
      <c r="Z209" s="1">
        <f t="shared" si="187"/>
        <v>2363</v>
      </c>
      <c r="AA209" s="1">
        <f t="shared" si="187"/>
        <v>2525</v>
      </c>
      <c r="AB209" s="1">
        <f t="shared" si="187"/>
        <v>2649</v>
      </c>
      <c r="AC209" s="1">
        <f t="shared" si="187"/>
        <v>2595</v>
      </c>
      <c r="AD209" s="1">
        <f t="shared" si="187"/>
        <v>2657</v>
      </c>
      <c r="AE209" s="1">
        <f t="shared" si="187"/>
        <v>2472</v>
      </c>
      <c r="AF209" s="1">
        <f t="shared" si="187"/>
        <v>2617</v>
      </c>
      <c r="AG209" s="1">
        <f t="shared" si="187"/>
        <v>2693</v>
      </c>
      <c r="AH209" s="1">
        <f t="shared" si="187"/>
        <v>2467</v>
      </c>
      <c r="AI209" s="1">
        <f t="shared" si="187"/>
        <v>2494</v>
      </c>
      <c r="AJ209" s="1">
        <f>AJ14+AJ22+AJ36+AJ43+AJ50+AJ59+AJ67+AJ72+AJ79+AJ85+AJ92+AJ97+AJ101+AJ107+AJ114+AJ123+AJ130+AJ137+AJ144+AJ151+AJ158+AJ163+AJ170+AJ177+AJ184+AJ192+AJ199</f>
        <v>2404</v>
      </c>
      <c r="AK209" s="1">
        <f>AK14+AK22+AK36+AK43+AK50+AK59+AK67+AK72+AK79+AK85+AK92+AK97+AK101+AK107+AK114+AK123+AK130+AK137+AK144+AK151+AK158+AK163+AK170+AK177+AK184+AK192+AK199</f>
        <v>2627</v>
      </c>
      <c r="AL209" s="1">
        <f>AL14+AL22+AL36+AL43+AL50+AL59+AL67+AL72+AL79+AL85+AL92+AL97+AL101+AL107+AL114+AL123+AL130+AL137+AL144+AL151+AL158+AL163+AL170+AL177+AL184+AL192+AL199</f>
        <v>2735</v>
      </c>
      <c r="AM209" s="1">
        <f>AM14+AM22+AM36+AM43+AM50+AM59+AM67+AM72+AM79+AM85+AM92+AM97+AM101+AM107+AM114+AM123+AM130+AM137+AM144+AM151+AM158+AM163+AM170+AM177+AM184+AM192+AM199</f>
        <v>3122</v>
      </c>
      <c r="AN209" s="1">
        <f>AN14+AN22+AN36+AN43+AN50+AN59+AN67+AN72+AN79+AN85+AN92+AN97+AN101+AN107+AN114+AN123+AN130+AN137+AN144+AN151+AN158+AN163+AN170+AN177+AN184+AN192+AN199</f>
        <v>3194</v>
      </c>
      <c r="AO209" s="1">
        <f t="shared" ref="AO209:BA209" si="188">AO14+AO22+AO36+AO43+AO50+AO59+AO67+AO72+AO79+AO85+AO92+AO97+AO107+AO114+AO123+AO130+AO137+AO144+AO151+AO158+AO163+AO170+AO177+AO184+AO192+AO199</f>
        <v>3215</v>
      </c>
      <c r="AP209" s="1">
        <f t="shared" si="188"/>
        <v>3227</v>
      </c>
      <c r="AQ209" s="1">
        <f t="shared" si="188"/>
        <v>3193</v>
      </c>
      <c r="AR209" s="1">
        <f t="shared" si="188"/>
        <v>3432</v>
      </c>
      <c r="AS209" s="1">
        <f t="shared" si="188"/>
        <v>3620</v>
      </c>
      <c r="AT209" s="1">
        <f t="shared" si="188"/>
        <v>3608</v>
      </c>
      <c r="AU209" s="1">
        <f t="shared" si="188"/>
        <v>3870</v>
      </c>
      <c r="AV209" s="1">
        <f t="shared" si="188"/>
        <v>4069</v>
      </c>
      <c r="AW209" s="1">
        <f t="shared" si="188"/>
        <v>3919</v>
      </c>
      <c r="AX209" s="1">
        <f t="shared" si="188"/>
        <v>4013</v>
      </c>
      <c r="AY209" s="1">
        <f t="shared" si="188"/>
        <v>4204</v>
      </c>
      <c r="AZ209" s="1">
        <f t="shared" si="188"/>
        <v>4330</v>
      </c>
      <c r="BA209" s="1">
        <f t="shared" si="188"/>
        <v>4217</v>
      </c>
      <c r="BB209" s="1">
        <f>BB14+BB22+BB36+BB43+BB50+BB59+BB67+BB72+BB79+BB85+BB92+BB97+BB101+BB107+BB114+BB123+BB130+BB137+BB144+BB151+BB158+BB163+BB170+BB177+BB184+BB192+BB199</f>
        <v>3956</v>
      </c>
      <c r="BC209" s="1">
        <f>BC14+BC22+BC36+BC43+BC50+BC59+BC67+BC72+BC79+BC85+BC92+BC97+BC101+BC107+BC114+BC123+BC130+BC137+BC144+BC151+BC158+BC163+BC170+BC177+BC184+BC192+BC199</f>
        <v>3577</v>
      </c>
      <c r="BD209" s="1">
        <f>BD14+BD22+BD36+BD43+BD50+BD59+BD67+BD72+BD79+BD85+BD92+BD97+BD101+BD107+BD114+BD123+BD130+BD137+BD144+BD151+BD158+BD163+BD170+BD177+BD184+BD192+BD199</f>
        <v>3528</v>
      </c>
      <c r="BE209" s="1">
        <f>BE14+BE22+BE36+BE43+BE50+BE59+BE67+BE72+BE79+BE85+BE92+BE97+BE101+BE107+BE114+BE123+BE130+BE137+BE144+BE151+BE158+BE163+BE170+BE177+BE184+BE192+BE199</f>
        <v>3657</v>
      </c>
      <c r="BF209" s="1">
        <f>BF14+BF22+BF36+BF43+BF50+BF59+BF67+BF72+BF79+BF85+BF92+BF97+BF101+BF107+BF114+BF123+BF130+BF137+BF144+BF151+BF163+BF170+BF177+BF184+BF192+BF199</f>
        <v>3645</v>
      </c>
      <c r="BG209" s="1">
        <f>BG14+BG22+BG36+BG43+BG50+BG59+BG67+BG72+BG79+BG85+BG92+BG97+BG101+BG107+BG114+BG123+BG130+BG137+BG144+BG151+BG163+BG170+BG177+BG184+BG192+BG199</f>
        <v>4249</v>
      </c>
      <c r="BH209" s="6"/>
    </row>
    <row r="210" spans="1:60" ht="13.5" customHeight="1" x14ac:dyDescent="0.2">
      <c r="A210" s="5"/>
      <c r="C210" s="1" t="s">
        <v>11</v>
      </c>
      <c r="J210" s="1">
        <f>MU!J183+UMKC!J136</f>
        <v>48</v>
      </c>
      <c r="K210" s="1">
        <f>MU!K183+UMKC!K136</f>
        <v>64</v>
      </c>
      <c r="L210" s="1">
        <f>MU!L183+UMKC!L136</f>
        <v>60</v>
      </c>
      <c r="M210" s="1">
        <f>MU!M183+UMKC!M136</f>
        <v>58</v>
      </c>
      <c r="N210" s="1">
        <f>MU!N183+UMKC!N136</f>
        <v>88</v>
      </c>
      <c r="O210" s="1">
        <f>MU!O183+UMKC!O136</f>
        <v>88</v>
      </c>
      <c r="P210" s="1">
        <f>MU!P183+UMKC!P136</f>
        <v>87</v>
      </c>
      <c r="Q210" s="1">
        <f>MU!Q183+UMKC!Q136</f>
        <v>96</v>
      </c>
      <c r="R210" s="1">
        <f>MU!R183+UMKC!R136</f>
        <v>67</v>
      </c>
      <c r="S210" s="1">
        <f>MU!S183+UMKC!S136</f>
        <v>71</v>
      </c>
      <c r="T210" s="1">
        <f>MU!T183+UMKC!T136</f>
        <v>63</v>
      </c>
      <c r="U210" s="1">
        <f>MU!U183+UMKC!U136</f>
        <v>61</v>
      </c>
      <c r="V210" s="1">
        <f>MU!V183+UMKC!V136</f>
        <v>92</v>
      </c>
      <c r="W210" s="1">
        <f t="shared" ref="W210:BA210" si="189">W51+W152</f>
        <v>94</v>
      </c>
      <c r="X210" s="1">
        <f t="shared" si="189"/>
        <v>82</v>
      </c>
      <c r="Y210" s="1">
        <f t="shared" si="189"/>
        <v>83</v>
      </c>
      <c r="Z210" s="1">
        <f t="shared" si="189"/>
        <v>107</v>
      </c>
      <c r="AA210" s="1">
        <f t="shared" si="189"/>
        <v>100</v>
      </c>
      <c r="AB210" s="1">
        <f t="shared" si="189"/>
        <v>95</v>
      </c>
      <c r="AC210" s="1">
        <f t="shared" si="189"/>
        <v>90</v>
      </c>
      <c r="AD210" s="1">
        <f t="shared" si="189"/>
        <v>79</v>
      </c>
      <c r="AE210" s="1">
        <f t="shared" si="189"/>
        <v>77</v>
      </c>
      <c r="AF210" s="1">
        <f t="shared" si="189"/>
        <v>85</v>
      </c>
      <c r="AG210" s="1">
        <f t="shared" si="189"/>
        <v>68</v>
      </c>
      <c r="AH210" s="1">
        <f t="shared" si="189"/>
        <v>71</v>
      </c>
      <c r="AI210" s="1">
        <f t="shared" si="189"/>
        <v>68</v>
      </c>
      <c r="AJ210" s="1">
        <f t="shared" si="189"/>
        <v>48</v>
      </c>
      <c r="AK210" s="1">
        <f t="shared" si="189"/>
        <v>88</v>
      </c>
      <c r="AL210" s="1">
        <f t="shared" si="189"/>
        <v>76</v>
      </c>
      <c r="AM210" s="1">
        <f t="shared" si="189"/>
        <v>94</v>
      </c>
      <c r="AN210" s="1">
        <f t="shared" si="189"/>
        <v>82</v>
      </c>
      <c r="AO210" s="1">
        <f t="shared" si="189"/>
        <v>77</v>
      </c>
      <c r="AP210" s="1">
        <f t="shared" si="189"/>
        <v>91</v>
      </c>
      <c r="AQ210" s="1">
        <f t="shared" si="189"/>
        <v>106</v>
      </c>
      <c r="AR210" s="1">
        <f t="shared" si="189"/>
        <v>102</v>
      </c>
      <c r="AS210" s="1">
        <f t="shared" si="189"/>
        <v>148</v>
      </c>
      <c r="AT210" s="1">
        <f t="shared" si="189"/>
        <v>123</v>
      </c>
      <c r="AU210" s="1">
        <f t="shared" si="189"/>
        <v>100</v>
      </c>
      <c r="AV210" s="1">
        <f t="shared" si="189"/>
        <v>104</v>
      </c>
      <c r="AW210" s="1">
        <f t="shared" si="189"/>
        <v>115</v>
      </c>
      <c r="AX210" s="1">
        <f t="shared" si="189"/>
        <v>113</v>
      </c>
      <c r="AY210" s="1">
        <f t="shared" si="189"/>
        <v>122</v>
      </c>
      <c r="AZ210" s="1">
        <f t="shared" si="189"/>
        <v>100</v>
      </c>
      <c r="BA210" s="1">
        <f t="shared" si="189"/>
        <v>93</v>
      </c>
      <c r="BB210" s="1">
        <f t="shared" ref="BB210:BG210" si="190">BB51+BB124+BB152</f>
        <v>67</v>
      </c>
      <c r="BC210" s="1">
        <f t="shared" si="190"/>
        <v>106</v>
      </c>
      <c r="BD210" s="1">
        <f t="shared" si="190"/>
        <v>125</v>
      </c>
      <c r="BE210" s="1">
        <f t="shared" si="190"/>
        <v>130</v>
      </c>
      <c r="BF210" s="1">
        <f t="shared" si="190"/>
        <v>121</v>
      </c>
      <c r="BG210" s="1">
        <f t="shared" si="190"/>
        <v>95</v>
      </c>
      <c r="BH210" s="6"/>
    </row>
    <row r="211" spans="1:60" ht="13.5" customHeight="1" x14ac:dyDescent="0.2">
      <c r="A211" s="5"/>
      <c r="C211" s="1" t="s">
        <v>7</v>
      </c>
      <c r="D211" s="1">
        <f>MU!D184+UMKC!D137+'S&amp;T'!D95</f>
        <v>217</v>
      </c>
      <c r="E211" s="1">
        <f>MU!E184+UMKC!E137+'S&amp;T'!E95</f>
        <v>267</v>
      </c>
      <c r="F211" s="1">
        <f>MU!F184+UMKC!F137+'S&amp;T'!F95</f>
        <v>362</v>
      </c>
      <c r="G211" s="1">
        <f>MU!G184+UMKC!G137+'S&amp;T'!G95</f>
        <v>361</v>
      </c>
      <c r="H211" s="1">
        <f>MU!H184+UMKC!H137+'S&amp;T'!H95+UMSL!H135</f>
        <v>405</v>
      </c>
      <c r="I211" s="1">
        <f>MU!I184+UMKC!I137+'S&amp;T'!I95+UMSL!I135</f>
        <v>406</v>
      </c>
      <c r="J211" s="1">
        <f>MU!J184+UMKC!J137+'S&amp;T'!J95+UMSL!J135</f>
        <v>405</v>
      </c>
      <c r="K211" s="1">
        <f>MU!K184+UMKC!K137+'S&amp;T'!K95+UMSL!K135</f>
        <v>364</v>
      </c>
      <c r="L211" s="1">
        <f>MU!L184+UMKC!L137+'S&amp;T'!L95+UMSL!L135</f>
        <v>372</v>
      </c>
      <c r="M211" s="1">
        <f>MU!M184+UMKC!M137+'S&amp;T'!M95+UMSL!M135</f>
        <v>352</v>
      </c>
      <c r="N211" s="1">
        <f>MU!N184+UMKC!N137+'S&amp;T'!N95+UMSL!N135</f>
        <v>283</v>
      </c>
      <c r="O211" s="1">
        <f>MU!O184+UMKC!O137+'S&amp;T'!O95+UMSL!O135</f>
        <v>359</v>
      </c>
      <c r="P211" s="1">
        <f>MU!P184+UMKC!P137+'S&amp;T'!P95+UMSL!P135</f>
        <v>327</v>
      </c>
      <c r="Q211" s="1">
        <f>MU!Q184+UMKC!Q137+'S&amp;T'!Q95+UMSL!Q135</f>
        <v>278</v>
      </c>
      <c r="R211" s="1">
        <f>MU!R184+UMKC!R137+'S&amp;T'!R95+UMSL!R135</f>
        <v>278</v>
      </c>
      <c r="S211" s="1">
        <f>MU!S184+UMKC!S137+'S&amp;T'!S95+UMSL!S135</f>
        <v>276</v>
      </c>
      <c r="T211" s="1">
        <f>MU!T184+UMKC!T137+'S&amp;T'!T95+UMSL!T135</f>
        <v>320</v>
      </c>
      <c r="U211" s="1">
        <f>MU!U184+UMKC!U137+'S&amp;T'!U95+UMSL!U135</f>
        <v>304</v>
      </c>
      <c r="V211" s="1">
        <f>MU!V184+UMKC!V137+'S&amp;T'!V95+UMSL!V135</f>
        <v>296</v>
      </c>
      <c r="W211" s="1">
        <f>W15+W23+W37+W44+W52+W60+W68+W73+W80+W93+W108+W115+W138+W145+W153+W171+W178+W185+W193+W200</f>
        <v>282</v>
      </c>
      <c r="X211" s="1">
        <f>X15+X23+X37+X44+X52+X60+X68+X73+X80+X93+X108+X115+X138+X145+X153+X171+X178+X185+X193+X200</f>
        <v>321</v>
      </c>
      <c r="Y211" s="1">
        <f>Y15+Y23+Y37+Y44+Y52+Y60+Y68+Y73+Y80+Y93+Y108+Y115+Y138+Y145+Y153+Y171+Y178+Y185+Y193+Y200</f>
        <v>334</v>
      </c>
      <c r="Z211" s="1">
        <f>Z15+Z23+Z37+Z44+Z52+Z60+Z68+Z73+Z80+Z93+Z108+Z115+Z138+Z145+Z153+Z171+Z178+Z185+Z193+Z200</f>
        <v>341</v>
      </c>
      <c r="AA211" s="1">
        <f>AA15+AA23+AA37+AA44+AA52+AA60+AA68+AA73+AA80+AA93+AA108+AA115+AA138+AA145+AA153+AA171+AA178+AA185+AA193+AA200</f>
        <v>353</v>
      </c>
      <c r="AB211" s="1">
        <f t="shared" ref="AB211:AG211" si="191">AB15+AB23+AB37+AB44+AB52+AB60+AB68+AB73+AB80+AB93+AB108+AB115+AB125+AB138+AB145+AB153+AB171+AB178+AB185+AB193+AB200</f>
        <v>395</v>
      </c>
      <c r="AC211" s="1">
        <f t="shared" si="191"/>
        <v>389</v>
      </c>
      <c r="AD211" s="1">
        <f t="shared" si="191"/>
        <v>378</v>
      </c>
      <c r="AE211" s="1">
        <f t="shared" si="191"/>
        <v>341</v>
      </c>
      <c r="AF211" s="1">
        <f t="shared" si="191"/>
        <v>379</v>
      </c>
      <c r="AG211" s="1">
        <f t="shared" si="191"/>
        <v>404</v>
      </c>
      <c r="AH211" s="1">
        <f>AH15+AH23+AH37+AH44+AH52+AH60+AH68+AH73+AH80+AH93+AH108+AH115+AH125+AH131+AH138+AH145+AH153+AH171+AH178+AH185+AH193+AH200</f>
        <v>426</v>
      </c>
      <c r="AI211" s="1">
        <f>AI15+AI23+AI37+AI44+AI52+AI60+AI68+AI73+AI80+AI93+AI108+AI115+AI125+AI131+AI138+AI145+AI153+AI171+AI178+AI185+AI193+AI200</f>
        <v>369</v>
      </c>
      <c r="AJ211" s="1">
        <f t="shared" ref="AJ211:AQ211" si="192">AJ15+AJ23+AJ37+AJ44+AJ52+AJ60+AJ68+AJ73+AJ80+AJ93+AJ108+AJ115+AJ125+AJ131+AJ138+AJ145+AJ153+AJ164+AJ171+AJ178+AJ185+AJ193+AJ200</f>
        <v>402</v>
      </c>
      <c r="AK211" s="1">
        <f t="shared" si="192"/>
        <v>429</v>
      </c>
      <c r="AL211" s="1">
        <f t="shared" si="192"/>
        <v>401</v>
      </c>
      <c r="AM211" s="1">
        <f t="shared" si="192"/>
        <v>432</v>
      </c>
      <c r="AN211" s="1">
        <f t="shared" si="192"/>
        <v>417</v>
      </c>
      <c r="AO211" s="1">
        <f t="shared" si="192"/>
        <v>439</v>
      </c>
      <c r="AP211" s="1">
        <f t="shared" si="192"/>
        <v>470</v>
      </c>
      <c r="AQ211" s="1">
        <f t="shared" si="192"/>
        <v>479</v>
      </c>
      <c r="AR211" s="1">
        <f t="shared" ref="AR211:BF211" si="193">AR15+AR23+AR37+AR44+AR52+AR60+AR68+AR73+AR80+AR93+AR108+AR115+AR125+AR138+AR145+AR153+AR164+AR171+AR178+AR185+AR193+AR200</f>
        <v>510</v>
      </c>
      <c r="AS211" s="1">
        <f t="shared" si="193"/>
        <v>487</v>
      </c>
      <c r="AT211" s="1">
        <f t="shared" si="193"/>
        <v>519</v>
      </c>
      <c r="AU211" s="1">
        <f t="shared" si="193"/>
        <v>557</v>
      </c>
      <c r="AV211" s="1">
        <f t="shared" si="193"/>
        <v>610</v>
      </c>
      <c r="AW211" s="1">
        <f t="shared" si="193"/>
        <v>660</v>
      </c>
      <c r="AX211" s="1">
        <f t="shared" si="193"/>
        <v>640</v>
      </c>
      <c r="AY211" s="1">
        <f t="shared" si="193"/>
        <v>712</v>
      </c>
      <c r="AZ211" s="1">
        <f t="shared" si="193"/>
        <v>720</v>
      </c>
      <c r="BA211" s="1">
        <f t="shared" si="193"/>
        <v>816</v>
      </c>
      <c r="BB211" s="1">
        <f t="shared" si="193"/>
        <v>818</v>
      </c>
      <c r="BC211" s="1">
        <f t="shared" si="193"/>
        <v>754</v>
      </c>
      <c r="BD211" s="1">
        <f t="shared" si="193"/>
        <v>746</v>
      </c>
      <c r="BE211" s="1">
        <f t="shared" si="193"/>
        <v>744</v>
      </c>
      <c r="BF211" s="1">
        <f t="shared" si="193"/>
        <v>714</v>
      </c>
      <c r="BG211" s="1">
        <f t="shared" ref="BG211" si="194">BG15+BG23+BG37+BG44+BG52+BG60+BG68+BG73+BG80+BG93+BG108+BG115+BG125+BG138+BG145+BG153+BG164+BG171+BG178+BG185+BG193+BG200</f>
        <v>708</v>
      </c>
      <c r="BH211" s="6"/>
    </row>
    <row r="212" spans="1:60" ht="13.5" customHeight="1" x14ac:dyDescent="0.2">
      <c r="A212" s="5"/>
      <c r="C212" s="1" t="s">
        <v>32</v>
      </c>
      <c r="D212" s="1">
        <f>MU!D185+UMKC!D138</f>
        <v>430</v>
      </c>
      <c r="E212" s="1">
        <f>MU!E185+UMKC!E138</f>
        <v>423</v>
      </c>
      <c r="F212" s="1">
        <f>MU!F185+UMKC!F138</f>
        <v>407</v>
      </c>
      <c r="G212" s="1">
        <f>MU!G185+UMKC!G138</f>
        <v>432</v>
      </c>
      <c r="H212" s="1">
        <f>MU!H185+UMKC!H138</f>
        <v>529</v>
      </c>
      <c r="I212" s="1">
        <f>MU!I185+UMKC!I138</f>
        <v>650</v>
      </c>
      <c r="J212" s="1">
        <f>MU!J185+UMKC!J138</f>
        <v>637</v>
      </c>
      <c r="K212" s="1">
        <f>MU!K185+UMKC!K138</f>
        <v>672</v>
      </c>
      <c r="L212" s="1">
        <f>MU!L185+UMKC!L138</f>
        <v>669</v>
      </c>
      <c r="M212" s="1">
        <f>MU!M185+UMKC!M138</f>
        <v>660</v>
      </c>
      <c r="N212" s="1">
        <f>MU!N185+UMKC!N138</f>
        <v>700</v>
      </c>
      <c r="O212" s="1">
        <f>MU!O185+UMKC!O138</f>
        <v>663</v>
      </c>
      <c r="P212" s="1">
        <f>MU!P185+UMKC!P138</f>
        <v>708</v>
      </c>
      <c r="Q212" s="1">
        <f>MU!Q185+UMKC!Q138</f>
        <v>678</v>
      </c>
      <c r="R212" s="1">
        <f>MU!R185+UMKC!R138</f>
        <v>684</v>
      </c>
      <c r="S212" s="1">
        <f>MU!S185+UMKC!S138</f>
        <v>724</v>
      </c>
      <c r="T212" s="1">
        <f>MU!T185+UMKC!T138+UMSL!T136</f>
        <v>750</v>
      </c>
      <c r="U212" s="1">
        <f>MU!U185+UMKC!U138+UMSL!U136</f>
        <v>701</v>
      </c>
      <c r="V212" s="1">
        <f>MU!V185+UMKC!V138+UMSL!V136</f>
        <v>671</v>
      </c>
      <c r="W212" s="1">
        <f t="shared" ref="W212:BC212" si="195">W86+W186</f>
        <v>679</v>
      </c>
      <c r="X212" s="1">
        <f t="shared" si="195"/>
        <v>665</v>
      </c>
      <c r="Y212" s="1">
        <f t="shared" si="195"/>
        <v>680</v>
      </c>
      <c r="Z212" s="1">
        <f t="shared" si="195"/>
        <v>665</v>
      </c>
      <c r="AA212" s="1">
        <f t="shared" si="195"/>
        <v>722</v>
      </c>
      <c r="AB212" s="1">
        <f t="shared" si="195"/>
        <v>679</v>
      </c>
      <c r="AC212" s="1">
        <f t="shared" si="195"/>
        <v>651</v>
      </c>
      <c r="AD212" s="1">
        <f t="shared" si="195"/>
        <v>628</v>
      </c>
      <c r="AE212" s="1">
        <f t="shared" si="195"/>
        <v>663</v>
      </c>
      <c r="AF212" s="1">
        <f t="shared" si="195"/>
        <v>670</v>
      </c>
      <c r="AG212" s="1">
        <f t="shared" si="195"/>
        <v>633</v>
      </c>
      <c r="AH212" s="1">
        <f t="shared" si="195"/>
        <v>630</v>
      </c>
      <c r="AI212" s="1">
        <f t="shared" si="195"/>
        <v>737</v>
      </c>
      <c r="AJ212" s="1">
        <f t="shared" si="195"/>
        <v>706</v>
      </c>
      <c r="AK212" s="1">
        <f t="shared" si="195"/>
        <v>704</v>
      </c>
      <c r="AL212" s="1">
        <f t="shared" si="195"/>
        <v>692</v>
      </c>
      <c r="AM212" s="1">
        <f t="shared" si="195"/>
        <v>728</v>
      </c>
      <c r="AN212" s="1">
        <f t="shared" si="195"/>
        <v>756</v>
      </c>
      <c r="AO212" s="1">
        <f t="shared" si="195"/>
        <v>711</v>
      </c>
      <c r="AP212" s="1">
        <f t="shared" si="195"/>
        <v>741</v>
      </c>
      <c r="AQ212" s="1">
        <f t="shared" si="195"/>
        <v>771</v>
      </c>
      <c r="AR212" s="1">
        <f t="shared" si="195"/>
        <v>749</v>
      </c>
      <c r="AS212" s="1">
        <f t="shared" si="195"/>
        <v>763</v>
      </c>
      <c r="AT212" s="1">
        <f t="shared" si="195"/>
        <v>800</v>
      </c>
      <c r="AU212" s="1">
        <f t="shared" si="195"/>
        <v>818</v>
      </c>
      <c r="AV212" s="1">
        <f t="shared" si="195"/>
        <v>790</v>
      </c>
      <c r="AW212" s="1">
        <f t="shared" si="195"/>
        <v>847</v>
      </c>
      <c r="AX212" s="1">
        <f t="shared" si="195"/>
        <v>837</v>
      </c>
      <c r="AY212" s="1">
        <f t="shared" si="195"/>
        <v>876</v>
      </c>
      <c r="AZ212" s="1">
        <f t="shared" si="195"/>
        <v>833</v>
      </c>
      <c r="BA212" s="1">
        <f t="shared" si="195"/>
        <v>829</v>
      </c>
      <c r="BB212" s="1">
        <f t="shared" si="195"/>
        <v>832</v>
      </c>
      <c r="BC212" s="1">
        <f t="shared" si="195"/>
        <v>882</v>
      </c>
      <c r="BD212" s="1">
        <f>BD16+BD86+BD186</f>
        <v>899</v>
      </c>
      <c r="BE212" s="1">
        <f>BE16+BE86+BE186</f>
        <v>953</v>
      </c>
      <c r="BF212" s="1">
        <f>BF16+BF86+BF186</f>
        <v>980</v>
      </c>
      <c r="BG212" s="1">
        <f>BG16+BG86+BG186</f>
        <v>965</v>
      </c>
      <c r="BH212" s="6"/>
    </row>
    <row r="213" spans="1:60" ht="13.5" customHeight="1" x14ac:dyDescent="0.2">
      <c r="A213" s="5"/>
      <c r="D213" s="9">
        <f>SUM(D206:D212)</f>
        <v>7125</v>
      </c>
      <c r="E213" s="9">
        <f t="shared" ref="E213:M213" si="196">SUM(E206:E212)</f>
        <v>8243</v>
      </c>
      <c r="F213" s="9">
        <f t="shared" si="196"/>
        <v>8938</v>
      </c>
      <c r="G213" s="9">
        <f t="shared" si="196"/>
        <v>9616</v>
      </c>
      <c r="H213" s="9">
        <f t="shared" si="196"/>
        <v>10158</v>
      </c>
      <c r="I213" s="9">
        <f t="shared" si="196"/>
        <v>10335</v>
      </c>
      <c r="J213" s="9">
        <f t="shared" si="196"/>
        <v>10639</v>
      </c>
      <c r="K213" s="9">
        <f t="shared" si="196"/>
        <v>10276</v>
      </c>
      <c r="L213" s="9">
        <f t="shared" si="196"/>
        <v>10269</v>
      </c>
      <c r="M213" s="9">
        <f t="shared" si="196"/>
        <v>10111</v>
      </c>
      <c r="N213" s="9">
        <f t="shared" ref="N213:V213" si="197">SUM(N206:N212)</f>
        <v>10088</v>
      </c>
      <c r="O213" s="9">
        <f t="shared" si="197"/>
        <v>9961</v>
      </c>
      <c r="P213" s="9">
        <f t="shared" si="197"/>
        <v>9760</v>
      </c>
      <c r="Q213" s="9">
        <f t="shared" si="197"/>
        <v>9702</v>
      </c>
      <c r="R213" s="9">
        <f t="shared" si="197"/>
        <v>10029</v>
      </c>
      <c r="S213" s="9">
        <f t="shared" si="197"/>
        <v>10312</v>
      </c>
      <c r="T213" s="9">
        <f t="shared" si="197"/>
        <v>10289</v>
      </c>
      <c r="U213" s="9">
        <f t="shared" si="197"/>
        <v>10458</v>
      </c>
      <c r="V213" s="9">
        <f t="shared" si="197"/>
        <v>10207</v>
      </c>
      <c r="W213" s="9">
        <f t="shared" ref="W213:AA213" si="198">SUM(W206:W212)</f>
        <v>10034</v>
      </c>
      <c r="X213" s="9">
        <f t="shared" si="198"/>
        <v>10042</v>
      </c>
      <c r="Y213" s="9">
        <f t="shared" si="198"/>
        <v>10451</v>
      </c>
      <c r="Z213" s="9">
        <f t="shared" si="198"/>
        <v>10325</v>
      </c>
      <c r="AA213" s="9">
        <f t="shared" si="198"/>
        <v>10649</v>
      </c>
      <c r="AB213" s="9">
        <f t="shared" ref="AB213:AP213" si="199">SUM(AB206:AB212)</f>
        <v>10976</v>
      </c>
      <c r="AC213" s="9">
        <f t="shared" si="199"/>
        <v>11176</v>
      </c>
      <c r="AD213" s="9">
        <f t="shared" si="199"/>
        <v>11078</v>
      </c>
      <c r="AE213" s="9">
        <f t="shared" si="199"/>
        <v>10477</v>
      </c>
      <c r="AF213" s="9">
        <f t="shared" si="199"/>
        <v>10283</v>
      </c>
      <c r="AG213" s="9">
        <f t="shared" si="199"/>
        <v>10536</v>
      </c>
      <c r="AH213" s="9">
        <f t="shared" si="199"/>
        <v>10433</v>
      </c>
      <c r="AI213" s="9">
        <f t="shared" si="199"/>
        <v>11006</v>
      </c>
      <c r="AJ213" s="9">
        <f t="shared" si="199"/>
        <v>10944</v>
      </c>
      <c r="AK213" s="9">
        <f t="shared" si="199"/>
        <v>11182</v>
      </c>
      <c r="AL213" s="9">
        <f t="shared" si="199"/>
        <v>11645</v>
      </c>
      <c r="AM213" s="9">
        <f t="shared" si="199"/>
        <v>12177</v>
      </c>
      <c r="AN213" s="9">
        <f t="shared" si="199"/>
        <v>12741</v>
      </c>
      <c r="AO213" s="9">
        <f t="shared" si="199"/>
        <v>12984</v>
      </c>
      <c r="AP213" s="9">
        <f t="shared" si="199"/>
        <v>13323</v>
      </c>
      <c r="AQ213" s="9">
        <f t="shared" ref="AQ213:AW213" si="200">SUM(AQ205:AQ212)</f>
        <v>13880</v>
      </c>
      <c r="AR213" s="9">
        <f t="shared" si="200"/>
        <v>14111</v>
      </c>
      <c r="AS213" s="9">
        <f t="shared" si="200"/>
        <v>14747</v>
      </c>
      <c r="AT213" s="9">
        <f t="shared" si="200"/>
        <v>15175</v>
      </c>
      <c r="AU213" s="9">
        <f t="shared" si="200"/>
        <v>15587</v>
      </c>
      <c r="AV213" s="9">
        <f t="shared" si="200"/>
        <v>16515</v>
      </c>
      <c r="AW213" s="9">
        <f t="shared" si="200"/>
        <v>16867</v>
      </c>
      <c r="AX213" s="9">
        <f t="shared" ref="AX213:AY213" si="201">SUM(AX205:AX212)</f>
        <v>17099</v>
      </c>
      <c r="AY213" s="9">
        <f t="shared" si="201"/>
        <v>18109</v>
      </c>
      <c r="AZ213" s="9">
        <f t="shared" ref="AZ213:BA213" si="202">SUM(AZ205:AZ212)</f>
        <v>18520</v>
      </c>
      <c r="BA213" s="9">
        <f t="shared" si="202"/>
        <v>18426</v>
      </c>
      <c r="BB213" s="9">
        <f t="shared" ref="BB213:BC213" si="203">SUM(BB205:BB212)</f>
        <v>18455</v>
      </c>
      <c r="BC213" s="9">
        <f t="shared" si="203"/>
        <v>19615</v>
      </c>
      <c r="BD213" s="9">
        <f>SUM(BD205:BD212)</f>
        <v>18617</v>
      </c>
      <c r="BE213" s="9">
        <f>SUM(BE205:BE212)</f>
        <v>18109</v>
      </c>
      <c r="BF213" s="9">
        <f>SUM(BF205:BF212)</f>
        <v>17994</v>
      </c>
      <c r="BG213" s="9">
        <f>SUM(BG205:BG212)</f>
        <v>19621</v>
      </c>
      <c r="BH213" s="6"/>
    </row>
    <row r="214" spans="1:60" ht="13.5" customHeight="1" x14ac:dyDescent="0.2">
      <c r="A214" s="5"/>
      <c r="B214" s="8" t="s">
        <v>33</v>
      </c>
      <c r="BH214" s="6"/>
    </row>
    <row r="215" spans="1:60" ht="13.5" customHeight="1" x14ac:dyDescent="0.2">
      <c r="A215" s="5"/>
      <c r="B215" s="8"/>
      <c r="C215" s="1" t="s">
        <v>10</v>
      </c>
      <c r="AQ215" s="1">
        <f>'S&amp;T'!AQ98</f>
        <v>1</v>
      </c>
      <c r="AR215" s="1">
        <f>'S&amp;T'!AR98</f>
        <v>3</v>
      </c>
      <c r="AS215" s="1">
        <f>'S&amp;T'!AS98</f>
        <v>2</v>
      </c>
      <c r="AT215" s="1">
        <f>'S&amp;T'!AT98</f>
        <v>1</v>
      </c>
      <c r="AU215" s="1">
        <f>'S&amp;T'!AU98</f>
        <v>4</v>
      </c>
      <c r="AV215" s="1">
        <f>'S&amp;T'!AV98</f>
        <v>2</v>
      </c>
      <c r="AW215" s="1">
        <f>'S&amp;T'!AW98+UMSL!AW139</f>
        <v>2</v>
      </c>
      <c r="AX215" s="1">
        <f>'S&amp;T'!AX98+UMSL!AX139</f>
        <v>10</v>
      </c>
      <c r="AY215" s="1">
        <f>'S&amp;T'!AY98+UMSL!AY139</f>
        <v>21</v>
      </c>
      <c r="AZ215" s="1">
        <f>'S&amp;T'!AZ98+UMSL!AZ139</f>
        <v>18</v>
      </c>
      <c r="BA215" s="1">
        <f>'S&amp;T'!BA98+UMSL!BA139</f>
        <v>28</v>
      </c>
      <c r="BB215" s="1">
        <f>'S&amp;T'!BB98+UMSL!BB139</f>
        <v>23</v>
      </c>
      <c r="BC215" s="1">
        <f>MU!BC188+'S&amp;T'!BC98+UMSL!BC139</f>
        <v>61</v>
      </c>
      <c r="BD215" s="1">
        <f>MU!BD188+'S&amp;T'!BD98+UMSL!BD139</f>
        <v>84</v>
      </c>
      <c r="BE215" s="1">
        <f>MU!BE188+'S&amp;T'!BE98+UMSL!BE139</f>
        <v>153</v>
      </c>
      <c r="BF215" s="1">
        <f>MU!BF188+'S&amp;T'!BF98+UMSL!BF139</f>
        <v>239</v>
      </c>
      <c r="BG215" s="1">
        <f>MU!BG188+'S&amp;T'!BG98+UMSL!BG139</f>
        <v>371</v>
      </c>
      <c r="BH215" s="6"/>
    </row>
    <row r="216" spans="1:60" ht="13.5" customHeight="1" x14ac:dyDescent="0.2">
      <c r="A216" s="5"/>
      <c r="C216" s="1" t="s">
        <v>0</v>
      </c>
      <c r="W216" s="1">
        <f t="shared" ref="W216:AP216" si="204">W12+W20+W41+W56+W64+W105+W112+W142</f>
        <v>2356</v>
      </c>
      <c r="X216" s="1">
        <f t="shared" si="204"/>
        <v>2136</v>
      </c>
      <c r="Y216" s="1">
        <f t="shared" si="204"/>
        <v>1974</v>
      </c>
      <c r="Z216" s="1">
        <f t="shared" si="204"/>
        <v>1796</v>
      </c>
      <c r="AA216" s="1">
        <f t="shared" si="204"/>
        <v>1707</v>
      </c>
      <c r="AB216" s="1">
        <f t="shared" si="204"/>
        <v>1665</v>
      </c>
      <c r="AC216" s="1">
        <f t="shared" si="204"/>
        <v>1888</v>
      </c>
      <c r="AD216" s="1">
        <f t="shared" si="204"/>
        <v>1932</v>
      </c>
      <c r="AE216" s="1">
        <f t="shared" si="204"/>
        <v>1868</v>
      </c>
      <c r="AF216" s="1">
        <f t="shared" si="204"/>
        <v>1918</v>
      </c>
      <c r="AG216" s="1">
        <f t="shared" si="204"/>
        <v>1979</v>
      </c>
      <c r="AH216" s="1">
        <f t="shared" si="204"/>
        <v>1929</v>
      </c>
      <c r="AI216" s="1">
        <f t="shared" si="204"/>
        <v>2029</v>
      </c>
      <c r="AJ216" s="1">
        <f t="shared" si="204"/>
        <v>2056</v>
      </c>
      <c r="AK216" s="1">
        <f t="shared" si="204"/>
        <v>1904</v>
      </c>
      <c r="AL216" s="1">
        <f t="shared" si="204"/>
        <v>2004</v>
      </c>
      <c r="AM216" s="1">
        <f t="shared" si="204"/>
        <v>2039</v>
      </c>
      <c r="AN216" s="1">
        <f t="shared" si="204"/>
        <v>2107</v>
      </c>
      <c r="AO216" s="1">
        <f t="shared" si="204"/>
        <v>2006</v>
      </c>
      <c r="AP216" s="1">
        <f t="shared" si="204"/>
        <v>2049</v>
      </c>
      <c r="AQ216" s="1">
        <f>MU!AQ189+UMKC!AQ141+'S&amp;T'!AQ99+UMSL!AQ140</f>
        <v>2223</v>
      </c>
      <c r="AR216" s="1">
        <f>MU!AR189+UMKC!AR141+'S&amp;T'!AR99+UMSL!AR140</f>
        <v>2250</v>
      </c>
      <c r="AS216" s="1">
        <f>MU!AS189+UMKC!AS141+'S&amp;T'!AS99+UMSL!AS140</f>
        <v>2305</v>
      </c>
      <c r="AT216" s="1">
        <f>MU!AT189+UMKC!AT141+'S&amp;T'!AT99+UMSL!AT140</f>
        <v>2445</v>
      </c>
      <c r="AU216" s="1">
        <f>MU!AU189+UMKC!AU141+'S&amp;T'!AU99+UMSL!AU140</f>
        <v>2448</v>
      </c>
      <c r="AV216" s="1">
        <f>MU!AV189+UMKC!AV141+'S&amp;T'!AV99+UMSL!AV140</f>
        <v>2781</v>
      </c>
      <c r="AW216" s="1">
        <f>MU!AW189+UMKC!AW141+'S&amp;T'!AW99+UMSL!AW140</f>
        <v>2877</v>
      </c>
      <c r="AX216" s="1">
        <f>MU!AX189+UMKC!AX141+'S&amp;T'!AX99+UMSL!AX140</f>
        <v>2874</v>
      </c>
      <c r="AY216" s="1">
        <f>MU!AY189+UMKC!AY141+'S&amp;T'!AY99+UMSL!AY140</f>
        <v>3312</v>
      </c>
      <c r="AZ216" s="1">
        <f>MU!AZ189+UMKC!AZ141+'S&amp;T'!AZ99+UMSL!AZ140</f>
        <v>3512</v>
      </c>
      <c r="BA216" s="1">
        <f>MU!BA189+UMKC!BA141+'S&amp;T'!BA99+UMSL!BA140</f>
        <v>3446</v>
      </c>
      <c r="BB216" s="1">
        <f>MU!BB189+UMKC!BB141+'S&amp;T'!BB99+UMSL!BB140</f>
        <v>3661</v>
      </c>
      <c r="BC216" s="1">
        <f>MU!BC189+UMKC!BC141+'S&amp;T'!BC99+UMSL!BC140</f>
        <v>3618</v>
      </c>
      <c r="BD216" s="1">
        <f>MU!BD189+UMKC!BD141+'S&amp;T'!BD99+UMSL!BD140</f>
        <v>3530</v>
      </c>
      <c r="BE216" s="1">
        <f>MU!BE189+UMKC!BE141+'S&amp;T'!BE99+UMSL!BE140</f>
        <v>3341</v>
      </c>
      <c r="BF216" s="1">
        <f>MU!BF189+UMKC!BF141+'S&amp;T'!BF99+UMSL!BF140</f>
        <v>3284</v>
      </c>
      <c r="BG216" s="1">
        <f>MU!BG189+UMKC!BG141+'S&amp;T'!BG99+UMSL!BG140</f>
        <v>3326</v>
      </c>
      <c r="BH216" s="6"/>
    </row>
    <row r="217" spans="1:60" ht="13.5" customHeight="1" x14ac:dyDescent="0.2">
      <c r="A217" s="5"/>
      <c r="C217" s="1" t="s">
        <v>9</v>
      </c>
      <c r="AF217" s="1">
        <f>AF106</f>
        <v>0</v>
      </c>
      <c r="AG217" s="1">
        <f>AG106</f>
        <v>12</v>
      </c>
      <c r="AH217" s="1">
        <f>AH106</f>
        <v>12</v>
      </c>
      <c r="AI217" s="1">
        <f>AI106</f>
        <v>11</v>
      </c>
      <c r="AJ217" s="1">
        <f>AJ106</f>
        <v>10</v>
      </c>
      <c r="AK217" s="1">
        <f>AK57+AK65+AK106</f>
        <v>9</v>
      </c>
      <c r="AL217" s="1">
        <f>AL57+AL65+AL106</f>
        <v>28</v>
      </c>
      <c r="AM217" s="1">
        <f>AM21+AM42+AM57+AM65+AM106</f>
        <v>28</v>
      </c>
      <c r="AN217" s="1">
        <f>AN21+AN42+AN57+AN65+AN106</f>
        <v>75</v>
      </c>
      <c r="AO217" s="1">
        <f>AO21+AO42+AO57+AO65+AO106</f>
        <v>101</v>
      </c>
      <c r="AP217" s="1">
        <f>AP21+AP42+AP57+AP65+AP106</f>
        <v>89</v>
      </c>
      <c r="AQ217" s="1">
        <f>MU!AQ190+UMKC!AQ142+'S&amp;T'!AQ100+UMSL!AQ141</f>
        <v>149</v>
      </c>
      <c r="AR217" s="1">
        <f>MU!AR190+UMKC!AR142+'S&amp;T'!AR100+UMSL!AR141</f>
        <v>172</v>
      </c>
      <c r="AS217" s="1">
        <f>MU!AS190+UMKC!AS142+'S&amp;T'!AS100+UMSL!AS141</f>
        <v>257</v>
      </c>
      <c r="AT217" s="1">
        <f>MU!AT190+UMKC!AT142+'S&amp;T'!AT100+UMSL!AT141</f>
        <v>290</v>
      </c>
      <c r="AU217" s="1">
        <f>MU!AU190+UMKC!AU142+'S&amp;T'!AU100+UMSL!AU141</f>
        <v>286</v>
      </c>
      <c r="AV217" s="1">
        <f>MU!AV190+UMKC!AV142+'S&amp;T'!AV100+UMSL!AV141</f>
        <v>334</v>
      </c>
      <c r="AW217" s="1">
        <f>MU!AW190+UMKC!AW142+'S&amp;T'!AW100+UMSL!AW141</f>
        <v>447</v>
      </c>
      <c r="AX217" s="1">
        <f>MU!AX190+UMKC!AX142+'S&amp;T'!AX100+UMSL!AX141</f>
        <v>399</v>
      </c>
      <c r="AY217" s="1">
        <f>MU!AY190+UMKC!AY142+'S&amp;T'!AY100+UMSL!AY141</f>
        <v>443</v>
      </c>
      <c r="AZ217" s="1">
        <f>MU!AZ190+UMKC!AZ142+'S&amp;T'!AZ100+UMSL!AZ141</f>
        <v>414</v>
      </c>
      <c r="BA217" s="1">
        <f>MU!BA190+UMKC!BA142+'S&amp;T'!BA100+UMSL!BA141</f>
        <v>420</v>
      </c>
      <c r="BB217" s="1">
        <f>MU!BB190+UMKC!BB142+'S&amp;T'!BB100+UMSL!BB141</f>
        <v>501</v>
      </c>
      <c r="BC217" s="1">
        <f>MU!BC190+UMKC!BC142+'S&amp;T'!BC100+UMSL!BC141</f>
        <v>447</v>
      </c>
      <c r="BD217" s="1">
        <f>MU!BD190+UMKC!BD142+'S&amp;T'!BD100+UMSL!BD141</f>
        <v>414</v>
      </c>
      <c r="BE217" s="1">
        <f>MU!BE190+UMKC!BE142+'S&amp;T'!BE100+UMSL!BE141</f>
        <v>446</v>
      </c>
      <c r="BF217" s="1">
        <f>MU!BF190+UMKC!BF142+'S&amp;T'!BF100+UMSL!BF141</f>
        <v>399</v>
      </c>
      <c r="BG217" s="1">
        <f>MU!BG190+UMKC!BG142+'S&amp;T'!BG100+UMSL!BG141</f>
        <v>420</v>
      </c>
      <c r="BH217" s="6"/>
    </row>
    <row r="218" spans="1:60" ht="13.5" hidden="1" customHeight="1" x14ac:dyDescent="0.2">
      <c r="A218" s="5"/>
      <c r="C218" s="1" t="s">
        <v>44</v>
      </c>
      <c r="W218" s="1">
        <f t="shared" ref="W218:AB218" si="205">W58+W66</f>
        <v>0</v>
      </c>
      <c r="X218" s="1">
        <f t="shared" si="205"/>
        <v>0</v>
      </c>
      <c r="Y218" s="1">
        <f t="shared" si="205"/>
        <v>0</v>
      </c>
      <c r="Z218" s="1">
        <f t="shared" si="205"/>
        <v>1</v>
      </c>
      <c r="AA218" s="1">
        <f t="shared" si="205"/>
        <v>0</v>
      </c>
      <c r="AB218" s="1">
        <f t="shared" si="205"/>
        <v>0</v>
      </c>
      <c r="BH218" s="6"/>
    </row>
    <row r="219" spans="1:60" ht="13.5" customHeight="1" x14ac:dyDescent="0.2">
      <c r="A219" s="5"/>
      <c r="C219" s="1" t="s">
        <v>5</v>
      </c>
      <c r="W219" s="1">
        <f t="shared" ref="W219:AP219" si="206">W14+W22+W43+W59+W67+W107+W114+W144</f>
        <v>551</v>
      </c>
      <c r="X219" s="1">
        <f t="shared" si="206"/>
        <v>574</v>
      </c>
      <c r="Y219" s="1">
        <f t="shared" si="206"/>
        <v>549</v>
      </c>
      <c r="Z219" s="1">
        <f t="shared" si="206"/>
        <v>623</v>
      </c>
      <c r="AA219" s="1">
        <f t="shared" si="206"/>
        <v>626</v>
      </c>
      <c r="AB219" s="1">
        <f t="shared" si="206"/>
        <v>687</v>
      </c>
      <c r="AC219" s="1">
        <f t="shared" si="206"/>
        <v>676</v>
      </c>
      <c r="AD219" s="1">
        <f t="shared" si="206"/>
        <v>652</v>
      </c>
      <c r="AE219" s="1">
        <f t="shared" si="206"/>
        <v>655</v>
      </c>
      <c r="AF219" s="1">
        <f t="shared" si="206"/>
        <v>618</v>
      </c>
      <c r="AG219" s="1">
        <f t="shared" si="206"/>
        <v>651</v>
      </c>
      <c r="AH219" s="1">
        <f t="shared" si="206"/>
        <v>620</v>
      </c>
      <c r="AI219" s="1">
        <f t="shared" si="206"/>
        <v>564</v>
      </c>
      <c r="AJ219" s="1">
        <f t="shared" si="206"/>
        <v>577</v>
      </c>
      <c r="AK219" s="1">
        <f t="shared" si="206"/>
        <v>628</v>
      </c>
      <c r="AL219" s="1">
        <f t="shared" si="206"/>
        <v>653</v>
      </c>
      <c r="AM219" s="1">
        <f t="shared" si="206"/>
        <v>745</v>
      </c>
      <c r="AN219" s="1">
        <f t="shared" si="206"/>
        <v>849</v>
      </c>
      <c r="AO219" s="1">
        <f t="shared" si="206"/>
        <v>820</v>
      </c>
      <c r="AP219" s="1">
        <f t="shared" si="206"/>
        <v>776</v>
      </c>
      <c r="AQ219" s="1">
        <f>MU!AQ191+UMKC!AQ143+'S&amp;T'!AQ102+UMSL!AQ142</f>
        <v>714</v>
      </c>
      <c r="AR219" s="1">
        <f>MU!AR191+UMKC!AR143+'S&amp;T'!AR102+UMSL!AR142</f>
        <v>826</v>
      </c>
      <c r="AS219" s="1">
        <f>MU!AS191+UMKC!AS143+'S&amp;T'!AS102+UMSL!AS142</f>
        <v>874</v>
      </c>
      <c r="AT219" s="1">
        <f>MU!AT191+UMKC!AT143+'S&amp;T'!AT102+UMSL!AT142</f>
        <v>836</v>
      </c>
      <c r="AU219" s="1">
        <f>MU!AU191+UMKC!AU143+'S&amp;T'!AU102+UMSL!AU142</f>
        <v>1026</v>
      </c>
      <c r="AV219" s="1">
        <f>MU!AV191+UMKC!AV143+'S&amp;T'!AV102+UMSL!AV142</f>
        <v>1016</v>
      </c>
      <c r="AW219" s="1">
        <f>MU!AW191+UMKC!AW143+'S&amp;T'!AW102+UMSL!AW142</f>
        <v>1058</v>
      </c>
      <c r="AX219" s="1">
        <f>MU!AX191+UMKC!AX143+'S&amp;T'!AX102+UMSL!AX142</f>
        <v>1072</v>
      </c>
      <c r="AY219" s="1">
        <f>MU!AY191+UMKC!AY143+'S&amp;T'!AY102+UMSL!AY142</f>
        <v>1375</v>
      </c>
      <c r="AZ219" s="1">
        <f>MU!AZ191+UMKC!AZ143+'S&amp;T'!AZ102+UMSL!AZ142</f>
        <v>1515</v>
      </c>
      <c r="BA219" s="1">
        <f>MU!BA191+UMKC!BA143+'S&amp;T'!BA102+UMSL!BA142</f>
        <v>1415</v>
      </c>
      <c r="BB219" s="1">
        <f>MU!BB191+UMKC!BB143+'S&amp;T'!BB102+UMSL!BB142</f>
        <v>1278</v>
      </c>
      <c r="BC219" s="1">
        <f>MU!BC191+UMKC!BC143+'S&amp;T'!BC102+UMSL!BC142</f>
        <v>1044</v>
      </c>
      <c r="BD219" s="1">
        <f>MU!BD191+UMKC!BD143+'S&amp;T'!BD102+UMSL!BD142</f>
        <v>958</v>
      </c>
      <c r="BE219" s="1">
        <f>MU!BE191+UMKC!BE143+'S&amp;T'!BE102+UMSL!BE142</f>
        <v>887</v>
      </c>
      <c r="BF219" s="1">
        <f>MU!BF191+UMKC!BF143+'S&amp;T'!BF102+UMSL!BF142</f>
        <v>992</v>
      </c>
      <c r="BG219" s="1">
        <f>MU!BG191+UMKC!BG143+'S&amp;T'!BG102+UMSL!BG142</f>
        <v>1579</v>
      </c>
      <c r="BH219" s="6"/>
    </row>
    <row r="220" spans="1:60" ht="13.5" customHeight="1" x14ac:dyDescent="0.2">
      <c r="A220" s="5"/>
      <c r="C220" s="1" t="s">
        <v>7</v>
      </c>
      <c r="W220" s="1">
        <f t="shared" ref="W220:AP220" si="207">W15+W23+W44+W60+W68+W108+W115+W145</f>
        <v>105</v>
      </c>
      <c r="X220" s="1">
        <f t="shared" si="207"/>
        <v>119</v>
      </c>
      <c r="Y220" s="1">
        <f t="shared" si="207"/>
        <v>132</v>
      </c>
      <c r="Z220" s="1">
        <f t="shared" si="207"/>
        <v>152</v>
      </c>
      <c r="AA220" s="1">
        <f t="shared" si="207"/>
        <v>142</v>
      </c>
      <c r="AB220" s="1">
        <f t="shared" si="207"/>
        <v>173</v>
      </c>
      <c r="AC220" s="1">
        <f t="shared" si="207"/>
        <v>152</v>
      </c>
      <c r="AD220" s="1">
        <f t="shared" si="207"/>
        <v>183</v>
      </c>
      <c r="AE220" s="1">
        <f t="shared" si="207"/>
        <v>162</v>
      </c>
      <c r="AF220" s="1">
        <f t="shared" si="207"/>
        <v>171</v>
      </c>
      <c r="AG220" s="1">
        <f t="shared" si="207"/>
        <v>179</v>
      </c>
      <c r="AH220" s="1">
        <f t="shared" si="207"/>
        <v>182</v>
      </c>
      <c r="AI220" s="1">
        <f t="shared" si="207"/>
        <v>133</v>
      </c>
      <c r="AJ220" s="1">
        <f t="shared" si="207"/>
        <v>156</v>
      </c>
      <c r="AK220" s="1">
        <f t="shared" si="207"/>
        <v>148</v>
      </c>
      <c r="AL220" s="1">
        <f t="shared" si="207"/>
        <v>150</v>
      </c>
      <c r="AM220" s="1">
        <f t="shared" si="207"/>
        <v>161</v>
      </c>
      <c r="AN220" s="1">
        <f t="shared" si="207"/>
        <v>155</v>
      </c>
      <c r="AO220" s="1">
        <f t="shared" si="207"/>
        <v>181</v>
      </c>
      <c r="AP220" s="1">
        <f t="shared" si="207"/>
        <v>210</v>
      </c>
      <c r="AQ220" s="1">
        <f>MU!AQ192+'S&amp;T'!AQ103+UMSL!AQ143</f>
        <v>200</v>
      </c>
      <c r="AR220" s="1">
        <f>MU!AR192+'S&amp;T'!AR103+UMSL!AR143</f>
        <v>217</v>
      </c>
      <c r="AS220" s="1">
        <f>MU!AS192+'S&amp;T'!AS103+UMSL!AS143</f>
        <v>189</v>
      </c>
      <c r="AT220" s="1">
        <f>MU!AT192+'S&amp;T'!AT103+UMSL!AT143</f>
        <v>188</v>
      </c>
      <c r="AU220" s="1">
        <f>MU!AU192+'S&amp;T'!AU103+UMSL!AU143</f>
        <v>201</v>
      </c>
      <c r="AV220" s="1">
        <f>MU!AV192+'S&amp;T'!AV103+UMSL!AV143</f>
        <v>222</v>
      </c>
      <c r="AW220" s="1">
        <f>MU!AW192+'S&amp;T'!AW103+UMSL!AW143</f>
        <v>254</v>
      </c>
      <c r="AX220" s="1">
        <f>MU!AX192+'S&amp;T'!AX103+UMSL!AX143</f>
        <v>222</v>
      </c>
      <c r="AY220" s="1">
        <f>MU!AY192+'S&amp;T'!AY103+UMSL!AY143</f>
        <v>272</v>
      </c>
      <c r="AZ220" s="1">
        <f>MU!AZ192+'S&amp;T'!AZ103+UMSL!AZ143</f>
        <v>266</v>
      </c>
      <c r="BA220" s="1">
        <f>MU!BA192+'S&amp;T'!BA103+UMSL!BA143</f>
        <v>272</v>
      </c>
      <c r="BB220" s="1">
        <f>MU!BB192+'S&amp;T'!BB103+UMSL!BB143</f>
        <v>297</v>
      </c>
      <c r="BC220" s="1">
        <f>MU!BC192+'S&amp;T'!BC103+UMSL!BC143</f>
        <v>262</v>
      </c>
      <c r="BD220" s="1">
        <f>MU!BD192+'S&amp;T'!BD103+UMSL!BD143</f>
        <v>285</v>
      </c>
      <c r="BE220" s="1">
        <f>MU!BE192+'S&amp;T'!BE103+UMSL!BE143</f>
        <v>287</v>
      </c>
      <c r="BF220" s="1">
        <f>MU!BF192+'S&amp;T'!BF103+UMSL!BF143</f>
        <v>278</v>
      </c>
      <c r="BG220" s="1">
        <f>MU!BG192+'S&amp;T'!BG103+UMSL!BG143</f>
        <v>248</v>
      </c>
      <c r="BH220" s="6"/>
    </row>
    <row r="221" spans="1:60" ht="13.5" customHeight="1" x14ac:dyDescent="0.2">
      <c r="A221" s="5"/>
      <c r="C221" s="1" t="s">
        <v>32</v>
      </c>
      <c r="BD221" s="1">
        <f>MU!BD193</f>
        <v>114</v>
      </c>
      <c r="BE221" s="1">
        <f>MU!BE193</f>
        <v>114</v>
      </c>
      <c r="BF221" s="1">
        <f>MU!BF193</f>
        <v>116</v>
      </c>
      <c r="BG221" s="1">
        <f>MU!BG193</f>
        <v>115</v>
      </c>
      <c r="BH221" s="6"/>
    </row>
    <row r="222" spans="1:60" ht="13.5" customHeight="1" x14ac:dyDescent="0.2">
      <c r="A222" s="5"/>
      <c r="W222" s="9">
        <f t="shared" ref="W222:AA222" si="208">SUM(W216:W220)</f>
        <v>3012</v>
      </c>
      <c r="X222" s="9">
        <f t="shared" si="208"/>
        <v>2829</v>
      </c>
      <c r="Y222" s="9">
        <f t="shared" si="208"/>
        <v>2655</v>
      </c>
      <c r="Z222" s="9">
        <f t="shared" si="208"/>
        <v>2572</v>
      </c>
      <c r="AA222" s="9">
        <f t="shared" si="208"/>
        <v>2475</v>
      </c>
      <c r="AB222" s="9">
        <f t="shared" ref="AB222:AO222" si="209">SUM(AB216:AB220)</f>
        <v>2525</v>
      </c>
      <c r="AC222" s="9">
        <f t="shared" si="209"/>
        <v>2716</v>
      </c>
      <c r="AD222" s="9">
        <f t="shared" si="209"/>
        <v>2767</v>
      </c>
      <c r="AE222" s="9">
        <f t="shared" si="209"/>
        <v>2685</v>
      </c>
      <c r="AF222" s="9">
        <f t="shared" si="209"/>
        <v>2707</v>
      </c>
      <c r="AG222" s="9">
        <f t="shared" si="209"/>
        <v>2821</v>
      </c>
      <c r="AH222" s="9">
        <f t="shared" si="209"/>
        <v>2743</v>
      </c>
      <c r="AI222" s="9">
        <f t="shared" si="209"/>
        <v>2737</v>
      </c>
      <c r="AJ222" s="9">
        <f t="shared" si="209"/>
        <v>2799</v>
      </c>
      <c r="AK222" s="9">
        <f t="shared" si="209"/>
        <v>2689</v>
      </c>
      <c r="AL222" s="9">
        <f t="shared" si="209"/>
        <v>2835</v>
      </c>
      <c r="AM222" s="9">
        <f t="shared" si="209"/>
        <v>2973</v>
      </c>
      <c r="AN222" s="9">
        <f t="shared" si="209"/>
        <v>3186</v>
      </c>
      <c r="AO222" s="9">
        <f t="shared" si="209"/>
        <v>3108</v>
      </c>
      <c r="AP222" s="9">
        <f>SUM(AP216:AP220)</f>
        <v>3124</v>
      </c>
      <c r="AQ222" s="9">
        <f t="shared" ref="AQ222:AW222" si="210">SUM(AQ215:AQ220)</f>
        <v>3287</v>
      </c>
      <c r="AR222" s="9">
        <f t="shared" si="210"/>
        <v>3468</v>
      </c>
      <c r="AS222" s="9">
        <f t="shared" si="210"/>
        <v>3627</v>
      </c>
      <c r="AT222" s="9">
        <f t="shared" si="210"/>
        <v>3760</v>
      </c>
      <c r="AU222" s="9">
        <f t="shared" si="210"/>
        <v>3965</v>
      </c>
      <c r="AV222" s="9">
        <f t="shared" si="210"/>
        <v>4355</v>
      </c>
      <c r="AW222" s="9">
        <f t="shared" si="210"/>
        <v>4638</v>
      </c>
      <c r="AX222" s="9">
        <f t="shared" ref="AX222:AY222" si="211">SUM(AX215:AX220)</f>
        <v>4577</v>
      </c>
      <c r="AY222" s="9">
        <f t="shared" si="211"/>
        <v>5423</v>
      </c>
      <c r="AZ222" s="9">
        <f t="shared" ref="AZ222:BA222" si="212">SUM(AZ215:AZ220)</f>
        <v>5725</v>
      </c>
      <c r="BA222" s="9">
        <f t="shared" si="212"/>
        <v>5581</v>
      </c>
      <c r="BB222" s="9">
        <f t="shared" ref="BB222:BC222" si="213">SUM(BB215:BB220)</f>
        <v>5760</v>
      </c>
      <c r="BC222" s="9">
        <f t="shared" si="213"/>
        <v>5432</v>
      </c>
      <c r="BD222" s="9">
        <f>SUM(BD215:BD221)</f>
        <v>5385</v>
      </c>
      <c r="BE222" s="9">
        <f>SUM(BE215:BE221)</f>
        <v>5228</v>
      </c>
      <c r="BF222" s="9">
        <f>SUM(BF215:BF221)</f>
        <v>5308</v>
      </c>
      <c r="BG222" s="9">
        <f>SUM(BG215:BG221)</f>
        <v>6059</v>
      </c>
      <c r="BH222" s="6"/>
    </row>
    <row r="223" spans="1:60" ht="13.5" customHeight="1" x14ac:dyDescent="0.2">
      <c r="A223" s="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6"/>
    </row>
    <row r="224" spans="1:60" ht="13.5" customHeight="1" x14ac:dyDescent="0.25">
      <c r="A224" s="5"/>
      <c r="B224" s="34" t="s">
        <v>115</v>
      </c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28"/>
      <c r="BH224" s="6"/>
    </row>
    <row r="225" spans="1:60" ht="13.5" customHeight="1" x14ac:dyDescent="0.25">
      <c r="A225" s="5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28"/>
      <c r="BH225" s="6"/>
    </row>
    <row r="226" spans="1:60" ht="13.5" customHeight="1" x14ac:dyDescent="0.25">
      <c r="A226" s="5"/>
      <c r="B226" s="37" t="s">
        <v>116</v>
      </c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38"/>
      <c r="BD226" s="38"/>
      <c r="BE226" s="38"/>
      <c r="BF226" s="38"/>
      <c r="BG226"/>
      <c r="BH226" s="6"/>
    </row>
    <row r="227" spans="1:60" ht="13.5" customHeight="1" x14ac:dyDescent="0.2">
      <c r="A227" s="5"/>
      <c r="BH227" s="6"/>
    </row>
    <row r="228" spans="1:60" ht="13.5" customHeight="1" x14ac:dyDescent="0.2">
      <c r="A228" s="5"/>
      <c r="B228" s="1" t="s">
        <v>96</v>
      </c>
      <c r="BH228" s="6"/>
    </row>
    <row r="229" spans="1:60" ht="13.5" customHeight="1" x14ac:dyDescent="0.2">
      <c r="A229" s="5"/>
      <c r="B229" s="1" t="s">
        <v>95</v>
      </c>
      <c r="BH229" s="6"/>
    </row>
    <row r="230" spans="1:60" ht="13.5" customHeight="1" x14ac:dyDescent="0.2">
      <c r="A230" s="5"/>
      <c r="BH230" s="6"/>
    </row>
    <row r="231" spans="1:60" ht="13.5" customHeight="1" x14ac:dyDescent="0.2">
      <c r="A231" s="5"/>
      <c r="B231" s="1" t="s">
        <v>98</v>
      </c>
      <c r="BH231" s="6"/>
    </row>
    <row r="232" spans="1:60" ht="13.5" customHeight="1" x14ac:dyDescent="0.2">
      <c r="A232" s="5"/>
      <c r="B232" s="1" t="s">
        <v>99</v>
      </c>
      <c r="BH232" s="6"/>
    </row>
    <row r="233" spans="1:60" ht="13.5" customHeight="1" x14ac:dyDescent="0.2">
      <c r="A233" s="5"/>
      <c r="BH233" s="6"/>
    </row>
    <row r="234" spans="1:60" ht="13.5" customHeight="1" x14ac:dyDescent="0.2">
      <c r="A234" s="5"/>
      <c r="B234" s="1" t="s">
        <v>105</v>
      </c>
      <c r="BH234" s="6"/>
    </row>
    <row r="235" spans="1:60" ht="13.5" customHeight="1" x14ac:dyDescent="0.2">
      <c r="A235" s="5"/>
      <c r="B235" s="1" t="s">
        <v>94</v>
      </c>
      <c r="BH235" s="6"/>
    </row>
    <row r="236" spans="1:60" ht="13.5" customHeight="1" x14ac:dyDescent="0.2">
      <c r="A236" s="5"/>
      <c r="BH236" s="6"/>
    </row>
    <row r="237" spans="1:60" ht="13.5" customHeight="1" x14ac:dyDescent="0.2">
      <c r="A237" s="5"/>
      <c r="B237" s="1" t="s">
        <v>106</v>
      </c>
      <c r="BH237" s="6"/>
    </row>
    <row r="238" spans="1:60" ht="13.5" customHeight="1" x14ac:dyDescent="0.2">
      <c r="A238" s="5"/>
      <c r="B238" s="1" t="s">
        <v>107</v>
      </c>
      <c r="BH238" s="6"/>
    </row>
    <row r="239" spans="1:60" ht="13.5" customHeight="1" x14ac:dyDescent="0.2">
      <c r="A239" s="5"/>
      <c r="BH239" s="6"/>
    </row>
    <row r="240" spans="1:60" ht="13.5" customHeight="1" x14ac:dyDescent="0.2">
      <c r="A240" s="5"/>
      <c r="B240" s="1" t="s">
        <v>119</v>
      </c>
      <c r="BH240" s="6"/>
    </row>
    <row r="241" spans="1:60" ht="13.5" customHeight="1" x14ac:dyDescent="0.2">
      <c r="A241" s="5"/>
      <c r="BH241" s="6"/>
    </row>
    <row r="242" spans="1:60" ht="13.5" customHeight="1" x14ac:dyDescent="0.2">
      <c r="A242" s="10"/>
      <c r="B242" s="32" t="s">
        <v>31</v>
      </c>
      <c r="C242" s="3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5"/>
      <c r="AY242" s="14"/>
      <c r="AZ242" s="14"/>
      <c r="BA242" s="14"/>
      <c r="BB242" s="14"/>
      <c r="BC242" s="14"/>
      <c r="BD242" s="14"/>
      <c r="BE242" s="14"/>
      <c r="BF242" s="14"/>
      <c r="BG242" s="14" t="s">
        <v>123</v>
      </c>
      <c r="BH242" s="11"/>
    </row>
  </sheetData>
  <mergeCells count="4">
    <mergeCell ref="A2:BH2"/>
    <mergeCell ref="B242:C242"/>
    <mergeCell ref="B224:BF225"/>
    <mergeCell ref="B226:BF226"/>
  </mergeCells>
  <hyperlinks>
    <hyperlink ref="B226" r:id="rId1" xr:uid="{00000000-0004-0000-0000-000001000000}"/>
    <hyperlink ref="B226:BB226" r:id="rId2" display="https://dhe.mo.gov/documents/performancefunding2018.pdf" xr:uid="{00000000-0004-0000-0000-000002000000}"/>
    <hyperlink ref="B242:C242" r:id="rId3" display="Source: IPEDS C, Completions Survey" xr:uid="{62F779CC-B518-4C57-B4BA-FCE389189E0A}"/>
  </hyperlinks>
  <printOptions horizontalCentered="1"/>
  <pageMargins left="0.7" right="0.45" top="0.5" bottom="0.25" header="0.3" footer="0.3"/>
  <pageSetup orientation="portrait" r:id="rId4"/>
  <rowBreaks count="4" manualBreakCount="4">
    <brk id="53" max="16383" man="1"/>
    <brk id="109" max="16383" man="1"/>
    <brk id="165" max="16383" man="1"/>
    <brk id="2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H208"/>
  <sheetViews>
    <sheetView zoomScaleNormal="100" workbookViewId="0">
      <pane ySplit="7" topLeftCell="A8" activePane="bottomLeft" state="frozen"/>
      <selection pane="bottomLeft"/>
    </sheetView>
  </sheetViews>
  <sheetFormatPr defaultColWidth="9.140625" defaultRowHeight="13.5" customHeight="1" x14ac:dyDescent="0.2"/>
  <cols>
    <col min="1" max="2" width="2.7109375" style="1" customWidth="1"/>
    <col min="3" max="3" width="25.7109375" style="1" customWidth="1"/>
    <col min="4" max="53" width="7.7109375" style="1" hidden="1" customWidth="1"/>
    <col min="54" max="59" width="7.7109375" style="1" customWidth="1"/>
    <col min="60" max="60" width="2.7109375" style="1" customWidth="1"/>
    <col min="61" max="16384" width="9.140625" style="1"/>
  </cols>
  <sheetData>
    <row r="2" spans="1:60" ht="15" customHeight="1" x14ac:dyDescent="0.25">
      <c r="A2" s="29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1"/>
    </row>
    <row r="3" spans="1:60" ht="13.5" customHeight="1" x14ac:dyDescent="0.2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6"/>
    </row>
    <row r="4" spans="1:60" ht="15" customHeight="1" x14ac:dyDescent="0.25">
      <c r="A4" s="5"/>
      <c r="B4" s="7" t="s">
        <v>109</v>
      </c>
      <c r="BH4" s="6"/>
    </row>
    <row r="5" spans="1:60" ht="15" customHeight="1" x14ac:dyDescent="0.25">
      <c r="A5" s="5"/>
      <c r="B5" s="7" t="s">
        <v>24</v>
      </c>
      <c r="BH5" s="6"/>
    </row>
    <row r="6" spans="1:60" ht="13.5" customHeight="1" x14ac:dyDescent="0.2">
      <c r="A6" s="5"/>
      <c r="BH6" s="6"/>
    </row>
    <row r="7" spans="1:60" ht="13.5" customHeight="1" thickBot="1" x14ac:dyDescent="0.25">
      <c r="A7" s="5"/>
      <c r="B7" s="3"/>
      <c r="C7" s="3"/>
      <c r="D7" s="4" t="s">
        <v>63</v>
      </c>
      <c r="E7" s="4" t="s">
        <v>62</v>
      </c>
      <c r="F7" s="4" t="s">
        <v>61</v>
      </c>
      <c r="G7" s="4" t="s">
        <v>60</v>
      </c>
      <c r="H7" s="4" t="s">
        <v>59</v>
      </c>
      <c r="I7" s="4" t="s">
        <v>58</v>
      </c>
      <c r="J7" s="4" t="s">
        <v>57</v>
      </c>
      <c r="K7" s="4" t="s">
        <v>56</v>
      </c>
      <c r="L7" s="4" t="s">
        <v>55</v>
      </c>
      <c r="M7" s="4" t="s">
        <v>54</v>
      </c>
      <c r="N7" s="4" t="s">
        <v>53</v>
      </c>
      <c r="O7" s="4" t="s">
        <v>52</v>
      </c>
      <c r="P7" s="4" t="s">
        <v>51</v>
      </c>
      <c r="Q7" s="4" t="s">
        <v>50</v>
      </c>
      <c r="R7" s="4" t="s">
        <v>49</v>
      </c>
      <c r="S7" s="4" t="s">
        <v>48</v>
      </c>
      <c r="T7" s="4" t="s">
        <v>47</v>
      </c>
      <c r="U7" s="4" t="s">
        <v>46</v>
      </c>
      <c r="V7" s="4" t="s">
        <v>45</v>
      </c>
      <c r="W7" s="4" t="s">
        <v>42</v>
      </c>
      <c r="X7" s="4" t="s">
        <v>43</v>
      </c>
      <c r="Y7" s="4" t="s">
        <v>39</v>
      </c>
      <c r="Z7" s="4" t="s">
        <v>40</v>
      </c>
      <c r="AA7" s="4" t="s">
        <v>41</v>
      </c>
      <c r="AB7" s="4" t="s">
        <v>38</v>
      </c>
      <c r="AC7" s="4" t="s">
        <v>37</v>
      </c>
      <c r="AD7" s="4" t="s">
        <v>36</v>
      </c>
      <c r="AE7" s="4" t="s">
        <v>35</v>
      </c>
      <c r="AF7" s="4" t="s">
        <v>34</v>
      </c>
      <c r="AG7" s="4" t="s">
        <v>22</v>
      </c>
      <c r="AH7" s="4" t="s">
        <v>21</v>
      </c>
      <c r="AI7" s="4" t="s">
        <v>20</v>
      </c>
      <c r="AJ7" s="4" t="s">
        <v>19</v>
      </c>
      <c r="AK7" s="4" t="s">
        <v>18</v>
      </c>
      <c r="AL7" s="4" t="s">
        <v>17</v>
      </c>
      <c r="AM7" s="4" t="s">
        <v>16</v>
      </c>
      <c r="AN7" s="4" t="s">
        <v>15</v>
      </c>
      <c r="AO7" s="4" t="s">
        <v>14</v>
      </c>
      <c r="AP7" s="4" t="s">
        <v>13</v>
      </c>
      <c r="AQ7" s="4" t="s">
        <v>12</v>
      </c>
      <c r="AR7" s="4" t="s">
        <v>8</v>
      </c>
      <c r="AS7" s="4" t="s">
        <v>6</v>
      </c>
      <c r="AT7" s="4" t="s">
        <v>3</v>
      </c>
      <c r="AU7" s="4" t="s">
        <v>1</v>
      </c>
      <c r="AV7" s="4" t="s">
        <v>2</v>
      </c>
      <c r="AW7" s="4" t="s">
        <v>4</v>
      </c>
      <c r="AX7" s="4" t="s">
        <v>108</v>
      </c>
      <c r="AY7" s="4" t="s">
        <v>110</v>
      </c>
      <c r="AZ7" s="4" t="s">
        <v>112</v>
      </c>
      <c r="BA7" s="4" t="s">
        <v>113</v>
      </c>
      <c r="BB7" s="4" t="s">
        <v>114</v>
      </c>
      <c r="BC7" s="4" t="s">
        <v>117</v>
      </c>
      <c r="BD7" s="4" t="s">
        <v>118</v>
      </c>
      <c r="BE7" s="4" t="s">
        <v>120</v>
      </c>
      <c r="BF7" s="4" t="s">
        <v>121</v>
      </c>
      <c r="BG7" s="4" t="s">
        <v>122</v>
      </c>
      <c r="BH7" s="6"/>
    </row>
    <row r="8" spans="1:60" ht="13.5" customHeight="1" thickTop="1" x14ac:dyDescent="0.2">
      <c r="A8" s="5"/>
      <c r="BH8" s="6"/>
    </row>
    <row r="9" spans="1:60" ht="13.5" customHeight="1" x14ac:dyDescent="0.2">
      <c r="A9" s="5"/>
      <c r="B9" s="13" t="s">
        <v>30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6"/>
    </row>
    <row r="10" spans="1:60" ht="13.5" customHeight="1" x14ac:dyDescent="0.2">
      <c r="A10" s="5"/>
      <c r="B10" s="8" t="s">
        <v>64</v>
      </c>
      <c r="BH10" s="6"/>
    </row>
    <row r="11" spans="1:60" ht="13.5" customHeight="1" x14ac:dyDescent="0.2">
      <c r="A11" s="5"/>
      <c r="B11" s="8"/>
      <c r="C11" s="1" t="s">
        <v>10</v>
      </c>
      <c r="BC11" s="1">
        <v>21</v>
      </c>
      <c r="BD11" s="1">
        <v>18</v>
      </c>
      <c r="BE11" s="1">
        <v>32</v>
      </c>
      <c r="BF11" s="1">
        <v>31</v>
      </c>
      <c r="BG11" s="1">
        <v>61</v>
      </c>
      <c r="BH11" s="6"/>
    </row>
    <row r="12" spans="1:60" ht="13.5" customHeight="1" x14ac:dyDescent="0.2">
      <c r="A12" s="5"/>
      <c r="C12" s="1" t="s">
        <v>0</v>
      </c>
      <c r="W12" s="1">
        <f>74+197</f>
        <v>271</v>
      </c>
      <c r="X12" s="1">
        <f>79+192</f>
        <v>271</v>
      </c>
      <c r="Y12" s="1">
        <f>59+161</f>
        <v>220</v>
      </c>
      <c r="Z12" s="1">
        <f>52+120</f>
        <v>172</v>
      </c>
      <c r="AA12" s="1">
        <f>50+96</f>
        <v>146</v>
      </c>
      <c r="AB12" s="1">
        <f>42+103</f>
        <v>145</v>
      </c>
      <c r="AC12" s="1">
        <f>41+123</f>
        <v>164</v>
      </c>
      <c r="AD12" s="1">
        <f>41+114</f>
        <v>155</v>
      </c>
      <c r="AE12" s="1">
        <f>49+134</f>
        <v>183</v>
      </c>
      <c r="AF12" s="1">
        <f>49+149</f>
        <v>198</v>
      </c>
      <c r="AG12" s="1">
        <f>56+142</f>
        <v>198</v>
      </c>
      <c r="AH12" s="1">
        <f>63+158</f>
        <v>221</v>
      </c>
      <c r="AI12" s="1">
        <f>66+137</f>
        <v>203</v>
      </c>
      <c r="AJ12" s="1">
        <f>73+162</f>
        <v>235</v>
      </c>
      <c r="AK12" s="1">
        <f>97+147</f>
        <v>244</v>
      </c>
      <c r="AL12" s="1">
        <f>79+101</f>
        <v>180</v>
      </c>
      <c r="AM12" s="1">
        <v>220</v>
      </c>
      <c r="AN12" s="1">
        <v>199</v>
      </c>
      <c r="AO12" s="1">
        <v>191</v>
      </c>
      <c r="AP12" s="1">
        <v>210</v>
      </c>
      <c r="AQ12" s="1">
        <v>203</v>
      </c>
      <c r="AR12" s="1">
        <v>216</v>
      </c>
      <c r="AS12" s="1">
        <v>212</v>
      </c>
      <c r="AT12" s="1">
        <v>205</v>
      </c>
      <c r="AU12" s="1">
        <v>229</v>
      </c>
      <c r="AV12" s="1">
        <v>239</v>
      </c>
      <c r="AW12" s="1">
        <v>275</v>
      </c>
      <c r="AX12" s="1">
        <v>274</v>
      </c>
      <c r="AY12" s="1">
        <v>272</v>
      </c>
      <c r="AZ12" s="1">
        <v>318</v>
      </c>
      <c r="BA12" s="1">
        <v>295</v>
      </c>
      <c r="BB12" s="1">
        <v>314</v>
      </c>
      <c r="BC12" s="1">
        <v>251</v>
      </c>
      <c r="BD12" s="1">
        <v>230</v>
      </c>
      <c r="BE12" s="1">
        <v>205</v>
      </c>
      <c r="BF12" s="1">
        <v>205</v>
      </c>
      <c r="BG12" s="1">
        <v>253</v>
      </c>
      <c r="BH12" s="6"/>
    </row>
    <row r="13" spans="1:60" ht="13.5" customHeight="1" x14ac:dyDescent="0.2">
      <c r="A13" s="5"/>
      <c r="C13" s="1" t="s">
        <v>9</v>
      </c>
      <c r="BE13" s="1">
        <v>1</v>
      </c>
      <c r="BF13" s="1">
        <v>3</v>
      </c>
      <c r="BG13" s="1">
        <v>3</v>
      </c>
      <c r="BH13" s="6"/>
    </row>
    <row r="14" spans="1:60" ht="13.5" customHeight="1" x14ac:dyDescent="0.2">
      <c r="A14" s="5"/>
      <c r="C14" s="1" t="s">
        <v>5</v>
      </c>
      <c r="W14" s="1">
        <f>13+37</f>
        <v>50</v>
      </c>
      <c r="X14" s="1">
        <f>8+50</f>
        <v>58</v>
      </c>
      <c r="Y14" s="1">
        <f>5+31</f>
        <v>36</v>
      </c>
      <c r="Z14" s="1">
        <f>8+46</f>
        <v>54</v>
      </c>
      <c r="AA14" s="1">
        <f>12+38</f>
        <v>50</v>
      </c>
      <c r="AB14" s="1">
        <f>10+28</f>
        <v>38</v>
      </c>
      <c r="AC14" s="1">
        <f>9+30</f>
        <v>39</v>
      </c>
      <c r="AD14" s="1">
        <f>26+24</f>
        <v>50</v>
      </c>
      <c r="AE14" s="1">
        <f>11+25</f>
        <v>36</v>
      </c>
      <c r="AF14" s="1">
        <f>11+19</f>
        <v>30</v>
      </c>
      <c r="AG14" s="1">
        <f>12+15</f>
        <v>27</v>
      </c>
      <c r="AH14" s="1">
        <f>4+20</f>
        <v>24</v>
      </c>
      <c r="AI14" s="1">
        <f>6+25</f>
        <v>31</v>
      </c>
      <c r="AJ14" s="1">
        <f>8+20</f>
        <v>28</v>
      </c>
      <c r="AK14" s="1">
        <f>8+23</f>
        <v>31</v>
      </c>
      <c r="AL14" s="1">
        <f>10+25</f>
        <v>35</v>
      </c>
      <c r="AM14" s="1">
        <v>20</v>
      </c>
      <c r="AN14" s="1">
        <v>27</v>
      </c>
      <c r="AO14" s="1">
        <v>29</v>
      </c>
      <c r="AP14" s="1">
        <v>29</v>
      </c>
      <c r="AQ14" s="1">
        <v>33</v>
      </c>
      <c r="AR14" s="1">
        <v>27</v>
      </c>
      <c r="AS14" s="1">
        <v>31</v>
      </c>
      <c r="AT14" s="1">
        <v>32</v>
      </c>
      <c r="AU14" s="1">
        <v>33</v>
      </c>
      <c r="AV14" s="1">
        <v>36</v>
      </c>
      <c r="AW14" s="1">
        <v>32</v>
      </c>
      <c r="AX14" s="1">
        <v>54</v>
      </c>
      <c r="AY14" s="1">
        <v>25</v>
      </c>
      <c r="AZ14" s="1">
        <v>49</v>
      </c>
      <c r="BA14" s="1">
        <v>30</v>
      </c>
      <c r="BB14" s="1">
        <v>34</v>
      </c>
      <c r="BC14" s="1">
        <v>30</v>
      </c>
      <c r="BD14" s="1">
        <v>36</v>
      </c>
      <c r="BE14" s="1">
        <v>30</v>
      </c>
      <c r="BF14" s="1">
        <v>37</v>
      </c>
      <c r="BG14" s="1">
        <v>17</v>
      </c>
      <c r="BH14" s="6"/>
    </row>
    <row r="15" spans="1:60" ht="13.5" customHeight="1" x14ac:dyDescent="0.2">
      <c r="A15" s="5"/>
      <c r="C15" s="1" t="s">
        <v>7</v>
      </c>
      <c r="W15" s="1">
        <f>4+13</f>
        <v>17</v>
      </c>
      <c r="X15" s="1">
        <f>1+15</f>
        <v>16</v>
      </c>
      <c r="Y15" s="1">
        <v>20</v>
      </c>
      <c r="Z15" s="1">
        <f>4+34</f>
        <v>38</v>
      </c>
      <c r="AA15" s="1">
        <f>3+14</f>
        <v>17</v>
      </c>
      <c r="AB15" s="1">
        <f>4+23</f>
        <v>27</v>
      </c>
      <c r="AC15" s="1">
        <f>1+20</f>
        <v>21</v>
      </c>
      <c r="AD15" s="1">
        <f>1+18</f>
        <v>19</v>
      </c>
      <c r="AE15" s="1">
        <f>8+10</f>
        <v>18</v>
      </c>
      <c r="AF15" s="1">
        <f>3+17</f>
        <v>20</v>
      </c>
      <c r="AG15" s="1">
        <f>5+8</f>
        <v>13</v>
      </c>
      <c r="AH15" s="1">
        <f>5+9</f>
        <v>14</v>
      </c>
      <c r="AI15" s="1">
        <f>7+10</f>
        <v>17</v>
      </c>
      <c r="AJ15" s="1">
        <f>4+12</f>
        <v>16</v>
      </c>
      <c r="AK15" s="1">
        <f>5+13</f>
        <v>18</v>
      </c>
      <c r="AL15" s="1">
        <f>6+9</f>
        <v>15</v>
      </c>
      <c r="AM15" s="1">
        <v>17</v>
      </c>
      <c r="AN15" s="1">
        <v>15</v>
      </c>
      <c r="AO15" s="1">
        <v>14</v>
      </c>
      <c r="AP15" s="1">
        <v>14</v>
      </c>
      <c r="AQ15" s="1">
        <v>17</v>
      </c>
      <c r="AR15" s="1">
        <v>11</v>
      </c>
      <c r="AS15" s="1">
        <v>22</v>
      </c>
      <c r="AT15" s="1">
        <v>12</v>
      </c>
      <c r="AU15" s="1">
        <v>18</v>
      </c>
      <c r="AV15" s="1">
        <v>18</v>
      </c>
      <c r="AW15" s="1">
        <v>24</v>
      </c>
      <c r="AX15" s="1">
        <v>22</v>
      </c>
      <c r="AY15" s="1">
        <v>22</v>
      </c>
      <c r="AZ15" s="1">
        <v>17</v>
      </c>
      <c r="BA15" s="1">
        <v>29</v>
      </c>
      <c r="BB15" s="1">
        <v>20</v>
      </c>
      <c r="BC15" s="1">
        <v>28</v>
      </c>
      <c r="BD15" s="1">
        <v>25</v>
      </c>
      <c r="BE15" s="1">
        <v>27</v>
      </c>
      <c r="BF15" s="1">
        <v>27</v>
      </c>
      <c r="BG15" s="1">
        <v>25</v>
      </c>
      <c r="BH15" s="6"/>
    </row>
    <row r="16" spans="1:60" ht="13.5" customHeight="1" x14ac:dyDescent="0.2">
      <c r="A16" s="5"/>
      <c r="C16" s="1" t="s">
        <v>32</v>
      </c>
      <c r="BD16" s="1">
        <v>114</v>
      </c>
      <c r="BE16" s="1">
        <v>114</v>
      </c>
      <c r="BF16" s="1">
        <v>116</v>
      </c>
      <c r="BG16" s="1">
        <v>115</v>
      </c>
      <c r="BH16" s="6"/>
    </row>
    <row r="17" spans="1:60" ht="13.5" customHeight="1" x14ac:dyDescent="0.2">
      <c r="A17" s="5"/>
      <c r="W17" s="9">
        <f t="shared" ref="W17:AA17" si="0">SUM(W12:W15)</f>
        <v>338</v>
      </c>
      <c r="X17" s="9">
        <f t="shared" si="0"/>
        <v>345</v>
      </c>
      <c r="Y17" s="9">
        <f t="shared" si="0"/>
        <v>276</v>
      </c>
      <c r="Z17" s="9">
        <f t="shared" si="0"/>
        <v>264</v>
      </c>
      <c r="AA17" s="9">
        <f t="shared" si="0"/>
        <v>213</v>
      </c>
      <c r="AB17" s="9">
        <f>SUM(AB12:AB15)</f>
        <v>210</v>
      </c>
      <c r="AC17" s="9">
        <f t="shared" ref="AC17:AD17" si="1">SUM(AC12:AC15)</f>
        <v>224</v>
      </c>
      <c r="AD17" s="9">
        <f t="shared" si="1"/>
        <v>224</v>
      </c>
      <c r="AE17" s="9">
        <f t="shared" ref="AE17:AG17" si="2">SUM(AE12:AE15)</f>
        <v>237</v>
      </c>
      <c r="AF17" s="9">
        <f t="shared" si="2"/>
        <v>248</v>
      </c>
      <c r="AG17" s="9">
        <f t="shared" si="2"/>
        <v>238</v>
      </c>
      <c r="AH17" s="9">
        <f t="shared" ref="AH17:AJ17" si="3">SUM(AH12:AH15)</f>
        <v>259</v>
      </c>
      <c r="AI17" s="9">
        <f t="shared" si="3"/>
        <v>251</v>
      </c>
      <c r="AJ17" s="9">
        <f t="shared" si="3"/>
        <v>279</v>
      </c>
      <c r="AK17" s="9">
        <f t="shared" ref="AK17:AV17" si="4">SUM(AK12:AK15)</f>
        <v>293</v>
      </c>
      <c r="AL17" s="9">
        <f t="shared" si="4"/>
        <v>230</v>
      </c>
      <c r="AM17" s="9">
        <f t="shared" si="4"/>
        <v>257</v>
      </c>
      <c r="AN17" s="9">
        <f t="shared" si="4"/>
        <v>241</v>
      </c>
      <c r="AO17" s="9">
        <f t="shared" si="4"/>
        <v>234</v>
      </c>
      <c r="AP17" s="9">
        <f t="shared" si="4"/>
        <v>253</v>
      </c>
      <c r="AQ17" s="9">
        <f t="shared" si="4"/>
        <v>253</v>
      </c>
      <c r="AR17" s="9">
        <f t="shared" si="4"/>
        <v>254</v>
      </c>
      <c r="AS17" s="9">
        <f t="shared" si="4"/>
        <v>265</v>
      </c>
      <c r="AT17" s="9">
        <f t="shared" si="4"/>
        <v>249</v>
      </c>
      <c r="AU17" s="9">
        <f t="shared" si="4"/>
        <v>280</v>
      </c>
      <c r="AV17" s="9">
        <f t="shared" si="4"/>
        <v>293</v>
      </c>
      <c r="AW17" s="9">
        <f t="shared" ref="AW17:BB17" si="5">SUM(AW12:AW15)</f>
        <v>331</v>
      </c>
      <c r="AX17" s="9">
        <f t="shared" si="5"/>
        <v>350</v>
      </c>
      <c r="AY17" s="9">
        <f t="shared" si="5"/>
        <v>319</v>
      </c>
      <c r="AZ17" s="9">
        <f t="shared" si="5"/>
        <v>384</v>
      </c>
      <c r="BA17" s="9">
        <f t="shared" si="5"/>
        <v>354</v>
      </c>
      <c r="BB17" s="9">
        <f t="shared" si="5"/>
        <v>368</v>
      </c>
      <c r="BC17" s="9">
        <f>SUM(BC11:BC15)</f>
        <v>330</v>
      </c>
      <c r="BD17" s="9">
        <f>SUM(BD11:BD16)</f>
        <v>423</v>
      </c>
      <c r="BE17" s="9">
        <f>SUM(BE11:BE16)</f>
        <v>409</v>
      </c>
      <c r="BF17" s="9">
        <f>SUM(BF11:BF16)</f>
        <v>419</v>
      </c>
      <c r="BG17" s="9">
        <f>SUM(BG11:BG16)</f>
        <v>474</v>
      </c>
      <c r="BH17" s="6"/>
    </row>
    <row r="18" spans="1:60" ht="13.5" customHeight="1" x14ac:dyDescent="0.2">
      <c r="A18" s="5"/>
      <c r="B18" s="8" t="s">
        <v>65</v>
      </c>
      <c r="BH18" s="6"/>
    </row>
    <row r="19" spans="1:60" ht="13.5" customHeight="1" x14ac:dyDescent="0.2">
      <c r="A19" s="5"/>
      <c r="B19" s="8"/>
      <c r="C19" s="1" t="s">
        <v>10</v>
      </c>
      <c r="BC19" s="1">
        <v>3</v>
      </c>
      <c r="BD19" s="1">
        <v>2</v>
      </c>
      <c r="BE19" s="1">
        <v>7</v>
      </c>
      <c r="BF19" s="1">
        <v>19</v>
      </c>
      <c r="BG19" s="1">
        <v>36</v>
      </c>
      <c r="BH19" s="6"/>
    </row>
    <row r="20" spans="1:60" ht="13.5" customHeight="1" x14ac:dyDescent="0.2">
      <c r="A20" s="5"/>
      <c r="C20" s="1" t="s">
        <v>0</v>
      </c>
      <c r="W20" s="1">
        <v>56</v>
      </c>
      <c r="X20" s="1">
        <v>55</v>
      </c>
      <c r="Y20" s="1">
        <v>46</v>
      </c>
      <c r="Z20" s="1">
        <v>41</v>
      </c>
      <c r="AA20" s="1">
        <v>30</v>
      </c>
      <c r="AB20" s="1">
        <v>47</v>
      </c>
      <c r="AC20" s="1">
        <v>49</v>
      </c>
      <c r="AD20" s="1">
        <v>42</v>
      </c>
      <c r="AE20" s="1">
        <v>34</v>
      </c>
      <c r="AF20" s="1">
        <v>49</v>
      </c>
      <c r="AG20" s="1">
        <v>45</v>
      </c>
      <c r="AH20" s="1">
        <v>43</v>
      </c>
      <c r="AI20" s="1">
        <v>61</v>
      </c>
      <c r="AJ20" s="1">
        <v>41</v>
      </c>
      <c r="AK20" s="1">
        <v>36</v>
      </c>
      <c r="AL20" s="1">
        <v>39</v>
      </c>
      <c r="AM20" s="1">
        <v>56</v>
      </c>
      <c r="AN20" s="1">
        <v>49</v>
      </c>
      <c r="AO20" s="1">
        <v>52</v>
      </c>
      <c r="AP20" s="1">
        <v>53</v>
      </c>
      <c r="AQ20" s="1">
        <v>72</v>
      </c>
      <c r="AR20" s="1">
        <v>70</v>
      </c>
      <c r="AS20" s="1">
        <v>52</v>
      </c>
      <c r="AT20" s="1">
        <v>51</v>
      </c>
      <c r="AU20" s="1">
        <v>58</v>
      </c>
      <c r="AV20" s="1">
        <v>60</v>
      </c>
      <c r="AW20" s="1">
        <v>50</v>
      </c>
      <c r="AX20" s="1">
        <v>64</v>
      </c>
      <c r="AY20" s="1">
        <v>64</v>
      </c>
      <c r="AZ20" s="1">
        <v>66</v>
      </c>
      <c r="BA20" s="1">
        <v>51</v>
      </c>
      <c r="BB20" s="1">
        <v>44</v>
      </c>
      <c r="BC20" s="1">
        <v>43</v>
      </c>
      <c r="BD20" s="1">
        <v>30</v>
      </c>
      <c r="BE20" s="1">
        <v>46</v>
      </c>
      <c r="BF20" s="1">
        <v>39</v>
      </c>
      <c r="BG20" s="1">
        <v>48</v>
      </c>
      <c r="BH20" s="6"/>
    </row>
    <row r="21" spans="1:60" ht="13.5" customHeight="1" x14ac:dyDescent="0.2">
      <c r="A21" s="5"/>
      <c r="C21" s="1" t="s">
        <v>9</v>
      </c>
      <c r="AW21" s="1">
        <v>0</v>
      </c>
      <c r="AX21" s="1">
        <v>0</v>
      </c>
      <c r="AY21" s="1">
        <v>0</v>
      </c>
      <c r="AZ21" s="1">
        <v>1</v>
      </c>
      <c r="BA21" s="1">
        <v>5</v>
      </c>
      <c r="BB21" s="1">
        <v>11</v>
      </c>
      <c r="BC21" s="1">
        <v>2</v>
      </c>
      <c r="BD21" s="1">
        <v>4</v>
      </c>
      <c r="BE21" s="1">
        <v>3</v>
      </c>
      <c r="BF21" s="1">
        <v>4</v>
      </c>
      <c r="BG21" s="1">
        <v>5</v>
      </c>
      <c r="BH21" s="6"/>
    </row>
    <row r="22" spans="1:60" ht="13.5" customHeight="1" x14ac:dyDescent="0.2">
      <c r="A22" s="5"/>
      <c r="C22" s="1" t="s">
        <v>5</v>
      </c>
      <c r="W22" s="1">
        <v>10</v>
      </c>
      <c r="X22" s="1">
        <v>13</v>
      </c>
      <c r="Y22" s="1">
        <v>12</v>
      </c>
      <c r="Z22" s="1">
        <v>9</v>
      </c>
      <c r="AA22" s="1">
        <v>12</v>
      </c>
      <c r="AB22" s="1">
        <v>13</v>
      </c>
      <c r="AC22" s="1">
        <v>14</v>
      </c>
      <c r="AD22" s="1">
        <v>14</v>
      </c>
      <c r="AE22" s="1">
        <v>11</v>
      </c>
      <c r="AF22" s="1">
        <v>13</v>
      </c>
      <c r="AG22" s="1">
        <v>17</v>
      </c>
      <c r="AH22" s="1">
        <v>12</v>
      </c>
      <c r="AI22" s="1">
        <v>13</v>
      </c>
      <c r="AJ22" s="1">
        <v>12</v>
      </c>
      <c r="AK22" s="1">
        <v>12</v>
      </c>
      <c r="AL22" s="1">
        <v>8</v>
      </c>
      <c r="AM22" s="1">
        <v>11</v>
      </c>
      <c r="AN22" s="1">
        <v>12</v>
      </c>
      <c r="AO22" s="1">
        <v>13</v>
      </c>
      <c r="AP22" s="1">
        <v>12</v>
      </c>
      <c r="AQ22" s="1">
        <v>14</v>
      </c>
      <c r="AR22" s="1">
        <v>8</v>
      </c>
      <c r="AS22" s="1">
        <v>14</v>
      </c>
      <c r="AT22" s="1">
        <v>5</v>
      </c>
      <c r="AU22" s="1">
        <v>17</v>
      </c>
      <c r="AV22" s="1">
        <v>13</v>
      </c>
      <c r="AW22" s="1">
        <v>14</v>
      </c>
      <c r="AX22" s="1">
        <v>9</v>
      </c>
      <c r="AY22" s="1">
        <v>16</v>
      </c>
      <c r="AZ22" s="1">
        <v>34</v>
      </c>
      <c r="BA22" s="1">
        <v>39</v>
      </c>
      <c r="BB22" s="1">
        <v>21</v>
      </c>
      <c r="BC22" s="1">
        <v>25</v>
      </c>
      <c r="BD22" s="1">
        <v>30</v>
      </c>
      <c r="BE22" s="1">
        <v>12</v>
      </c>
      <c r="BF22" s="1">
        <v>24</v>
      </c>
      <c r="BG22" s="1">
        <v>27</v>
      </c>
      <c r="BH22" s="6"/>
    </row>
    <row r="23" spans="1:60" ht="13.5" customHeight="1" x14ac:dyDescent="0.2">
      <c r="A23" s="5"/>
      <c r="C23" s="1" t="s">
        <v>7</v>
      </c>
      <c r="W23" s="1">
        <v>4</v>
      </c>
      <c r="X23" s="1">
        <v>3</v>
      </c>
      <c r="Y23" s="1">
        <v>7</v>
      </c>
      <c r="Z23" s="1">
        <v>4</v>
      </c>
      <c r="AA23" s="1">
        <v>1</v>
      </c>
      <c r="AB23" s="1">
        <v>5</v>
      </c>
      <c r="AC23" s="1">
        <v>1</v>
      </c>
      <c r="AD23" s="1">
        <v>3</v>
      </c>
      <c r="AE23" s="1">
        <v>2</v>
      </c>
      <c r="AF23" s="1">
        <v>5</v>
      </c>
      <c r="AG23" s="1">
        <v>6</v>
      </c>
      <c r="AH23" s="1">
        <v>2</v>
      </c>
      <c r="AI23" s="1">
        <v>1</v>
      </c>
      <c r="AJ23" s="1">
        <v>3</v>
      </c>
      <c r="AK23" s="1">
        <v>7</v>
      </c>
      <c r="AL23" s="1">
        <v>5</v>
      </c>
      <c r="AM23" s="1">
        <v>1</v>
      </c>
      <c r="AN23" s="1">
        <v>2</v>
      </c>
      <c r="AO23" s="1">
        <v>4</v>
      </c>
      <c r="AP23" s="1">
        <v>6</v>
      </c>
      <c r="AQ23" s="1">
        <v>8</v>
      </c>
      <c r="AR23" s="1">
        <v>7</v>
      </c>
      <c r="AS23" s="1">
        <v>5</v>
      </c>
      <c r="AT23" s="1">
        <v>1</v>
      </c>
      <c r="AU23" s="1">
        <v>5</v>
      </c>
      <c r="AV23" s="1">
        <v>4</v>
      </c>
      <c r="AW23" s="1">
        <v>8</v>
      </c>
      <c r="AX23" s="1">
        <v>1</v>
      </c>
      <c r="AY23" s="1">
        <v>3</v>
      </c>
      <c r="AZ23" s="1">
        <v>5</v>
      </c>
      <c r="BA23" s="1">
        <v>10</v>
      </c>
      <c r="BB23" s="1">
        <v>2</v>
      </c>
      <c r="BC23" s="1">
        <v>7</v>
      </c>
      <c r="BD23" s="1">
        <v>7</v>
      </c>
      <c r="BE23" s="1">
        <v>7</v>
      </c>
      <c r="BF23" s="1">
        <v>9</v>
      </c>
      <c r="BG23" s="1">
        <v>4</v>
      </c>
      <c r="BH23" s="6"/>
    </row>
    <row r="24" spans="1:60" ht="13.5" customHeight="1" x14ac:dyDescent="0.2">
      <c r="A24" s="5"/>
      <c r="W24" s="9">
        <f t="shared" ref="W24:AA24" si="6">SUM(W20:W23)</f>
        <v>70</v>
      </c>
      <c r="X24" s="9">
        <f t="shared" si="6"/>
        <v>71</v>
      </c>
      <c r="Y24" s="9">
        <f t="shared" si="6"/>
        <v>65</v>
      </c>
      <c r="Z24" s="9">
        <f t="shared" si="6"/>
        <v>54</v>
      </c>
      <c r="AA24" s="9">
        <f t="shared" si="6"/>
        <v>43</v>
      </c>
      <c r="AB24" s="9">
        <f t="shared" ref="AB24:AD24" si="7">SUM(AB20:AB23)</f>
        <v>65</v>
      </c>
      <c r="AC24" s="9">
        <f t="shared" si="7"/>
        <v>64</v>
      </c>
      <c r="AD24" s="9">
        <f t="shared" si="7"/>
        <v>59</v>
      </c>
      <c r="AE24" s="9">
        <f t="shared" ref="AE24:AG24" si="8">SUM(AE20:AE23)</f>
        <v>47</v>
      </c>
      <c r="AF24" s="9">
        <f t="shared" si="8"/>
        <v>67</v>
      </c>
      <c r="AG24" s="9">
        <f t="shared" si="8"/>
        <v>68</v>
      </c>
      <c r="AH24" s="9">
        <f t="shared" ref="AH24:AJ24" si="9">SUM(AH20:AH23)</f>
        <v>57</v>
      </c>
      <c r="AI24" s="9">
        <f t="shared" si="9"/>
        <v>75</v>
      </c>
      <c r="AJ24" s="9">
        <f t="shared" si="9"/>
        <v>56</v>
      </c>
      <c r="AK24" s="9">
        <f>SUM(AK20:AK23)</f>
        <v>55</v>
      </c>
      <c r="AL24" s="9">
        <f t="shared" ref="AL24:AV24" si="10">SUM(AL20:AL23)</f>
        <v>52</v>
      </c>
      <c r="AM24" s="9">
        <f t="shared" si="10"/>
        <v>68</v>
      </c>
      <c r="AN24" s="9">
        <f t="shared" si="10"/>
        <v>63</v>
      </c>
      <c r="AO24" s="9">
        <f t="shared" si="10"/>
        <v>69</v>
      </c>
      <c r="AP24" s="9">
        <f t="shared" si="10"/>
        <v>71</v>
      </c>
      <c r="AQ24" s="9">
        <f t="shared" si="10"/>
        <v>94</v>
      </c>
      <c r="AR24" s="9">
        <f t="shared" si="10"/>
        <v>85</v>
      </c>
      <c r="AS24" s="9">
        <f t="shared" si="10"/>
        <v>71</v>
      </c>
      <c r="AT24" s="9">
        <f t="shared" si="10"/>
        <v>57</v>
      </c>
      <c r="AU24" s="9">
        <f t="shared" si="10"/>
        <v>80</v>
      </c>
      <c r="AV24" s="9">
        <f t="shared" si="10"/>
        <v>77</v>
      </c>
      <c r="AW24" s="9">
        <f t="shared" ref="AW24:BB24" si="11">SUM(AW20:AW23)</f>
        <v>72</v>
      </c>
      <c r="AX24" s="9">
        <f t="shared" si="11"/>
        <v>74</v>
      </c>
      <c r="AY24" s="9">
        <f t="shared" si="11"/>
        <v>83</v>
      </c>
      <c r="AZ24" s="9">
        <f t="shared" si="11"/>
        <v>106</v>
      </c>
      <c r="BA24" s="9">
        <f t="shared" si="11"/>
        <v>105</v>
      </c>
      <c r="BB24" s="9">
        <f t="shared" si="11"/>
        <v>78</v>
      </c>
      <c r="BC24" s="9">
        <f>SUM(BC19:BC23)</f>
        <v>80</v>
      </c>
      <c r="BD24" s="9">
        <f>SUM(BD19:BD23)</f>
        <v>73</v>
      </c>
      <c r="BE24" s="9">
        <f>SUM(BE19:BE23)</f>
        <v>75</v>
      </c>
      <c r="BF24" s="9">
        <f>SUM(BF19:BF23)</f>
        <v>95</v>
      </c>
      <c r="BG24" s="9">
        <f>SUM(BG19:BG23)</f>
        <v>120</v>
      </c>
      <c r="BH24" s="6"/>
    </row>
    <row r="25" spans="1:60" ht="13.5" customHeight="1" x14ac:dyDescent="0.2">
      <c r="A25" s="5"/>
      <c r="B25" s="8" t="s">
        <v>67</v>
      </c>
      <c r="BH25" s="6"/>
    </row>
    <row r="26" spans="1:60" ht="13.5" customHeight="1" x14ac:dyDescent="0.2">
      <c r="A26" s="5"/>
      <c r="B26" s="8"/>
      <c r="C26" s="1" t="s">
        <v>10</v>
      </c>
      <c r="BC26" s="1">
        <v>1521</v>
      </c>
      <c r="BD26" s="1">
        <v>1218</v>
      </c>
      <c r="BE26" s="1">
        <v>949</v>
      </c>
      <c r="BF26" s="1">
        <v>1007</v>
      </c>
      <c r="BG26" s="1">
        <v>1253</v>
      </c>
      <c r="BH26" s="6"/>
    </row>
    <row r="27" spans="1:60" ht="13.5" customHeight="1" x14ac:dyDescent="0.2">
      <c r="A27" s="5"/>
      <c r="C27" s="1" t="s">
        <v>0</v>
      </c>
      <c r="W27" s="1">
        <v>11</v>
      </c>
      <c r="X27" s="1">
        <v>12</v>
      </c>
      <c r="Y27" s="1">
        <v>12</v>
      </c>
      <c r="Z27" s="1">
        <v>5</v>
      </c>
      <c r="AA27" s="1">
        <v>8</v>
      </c>
      <c r="AB27" s="1">
        <v>12</v>
      </c>
      <c r="AC27" s="1">
        <v>13</v>
      </c>
      <c r="AD27" s="1">
        <v>15</v>
      </c>
      <c r="AE27" s="1">
        <v>13</v>
      </c>
      <c r="AF27" s="1">
        <v>16</v>
      </c>
      <c r="AG27" s="1">
        <v>16</v>
      </c>
      <c r="AH27" s="1">
        <v>16</v>
      </c>
      <c r="AI27" s="1">
        <v>30</v>
      </c>
      <c r="AJ27" s="1">
        <v>37</v>
      </c>
      <c r="AK27" s="1">
        <v>31</v>
      </c>
      <c r="AL27" s="1">
        <v>52</v>
      </c>
      <c r="AM27" s="1">
        <v>41</v>
      </c>
      <c r="AN27" s="1">
        <v>55</v>
      </c>
      <c r="AO27" s="1">
        <v>62</v>
      </c>
      <c r="AP27" s="1">
        <v>69</v>
      </c>
      <c r="AQ27" s="1">
        <v>53</v>
      </c>
      <c r="AR27" s="1">
        <v>49</v>
      </c>
      <c r="AS27" s="1">
        <v>73</v>
      </c>
      <c r="AT27" s="1">
        <v>86</v>
      </c>
      <c r="AU27" s="1">
        <v>100</v>
      </c>
      <c r="AV27" s="1">
        <v>99</v>
      </c>
      <c r="AW27" s="1">
        <v>104</v>
      </c>
      <c r="AX27" s="1">
        <v>106</v>
      </c>
      <c r="AY27" s="1">
        <v>98</v>
      </c>
      <c r="AZ27" s="1">
        <v>93</v>
      </c>
      <c r="BA27" s="1">
        <v>97</v>
      </c>
      <c r="BB27" s="1">
        <v>106</v>
      </c>
      <c r="BC27" s="1">
        <v>79</v>
      </c>
      <c r="BD27" s="1">
        <v>76</v>
      </c>
      <c r="BE27" s="1">
        <v>70</v>
      </c>
      <c r="BF27" s="1">
        <v>47</v>
      </c>
      <c r="BG27" s="1">
        <v>47</v>
      </c>
      <c r="BH27" s="6"/>
    </row>
    <row r="28" spans="1:60" ht="13.5" hidden="1" customHeight="1" x14ac:dyDescent="0.2">
      <c r="A28" s="5"/>
      <c r="C28" s="1" t="s">
        <v>9</v>
      </c>
      <c r="AL28" s="1">
        <v>0</v>
      </c>
      <c r="AM28" s="1">
        <v>0</v>
      </c>
      <c r="AN28" s="1">
        <v>0</v>
      </c>
      <c r="AO28" s="1">
        <v>1</v>
      </c>
      <c r="AP28" s="1">
        <v>1</v>
      </c>
      <c r="AQ28" s="1">
        <v>2</v>
      </c>
      <c r="AR28" s="1">
        <v>1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H28" s="6"/>
    </row>
    <row r="29" spans="1:60" ht="13.5" customHeight="1" x14ac:dyDescent="0.2">
      <c r="A29" s="5"/>
      <c r="W29" s="9">
        <f t="shared" ref="W29:AA29" si="12">W27</f>
        <v>11</v>
      </c>
      <c r="X29" s="9">
        <f t="shared" si="12"/>
        <v>12</v>
      </c>
      <c r="Y29" s="9">
        <f t="shared" si="12"/>
        <v>12</v>
      </c>
      <c r="Z29" s="9">
        <f t="shared" si="12"/>
        <v>5</v>
      </c>
      <c r="AA29" s="9">
        <f t="shared" si="12"/>
        <v>8</v>
      </c>
      <c r="AB29" s="9">
        <f t="shared" ref="AB29:AD29" si="13">AB27</f>
        <v>12</v>
      </c>
      <c r="AC29" s="9">
        <f t="shared" si="13"/>
        <v>13</v>
      </c>
      <c r="AD29" s="9">
        <f t="shared" si="13"/>
        <v>15</v>
      </c>
      <c r="AE29" s="9">
        <f t="shared" ref="AE29:AG29" si="14">AE27</f>
        <v>13</v>
      </c>
      <c r="AF29" s="9">
        <f t="shared" si="14"/>
        <v>16</v>
      </c>
      <c r="AG29" s="9">
        <f t="shared" si="14"/>
        <v>16</v>
      </c>
      <c r="AH29" s="9">
        <f t="shared" ref="AH29:AJ29" si="15">AH27</f>
        <v>16</v>
      </c>
      <c r="AI29" s="9">
        <f t="shared" si="15"/>
        <v>30</v>
      </c>
      <c r="AJ29" s="9">
        <f t="shared" si="15"/>
        <v>37</v>
      </c>
      <c r="AK29" s="9">
        <f>AK27</f>
        <v>31</v>
      </c>
      <c r="AL29" s="9">
        <f t="shared" ref="AL29:AV29" si="16">SUM(AL27:AL28)</f>
        <v>52</v>
      </c>
      <c r="AM29" s="9">
        <f t="shared" si="16"/>
        <v>41</v>
      </c>
      <c r="AN29" s="9">
        <f t="shared" si="16"/>
        <v>55</v>
      </c>
      <c r="AO29" s="9">
        <f t="shared" si="16"/>
        <v>63</v>
      </c>
      <c r="AP29" s="9">
        <f t="shared" si="16"/>
        <v>70</v>
      </c>
      <c r="AQ29" s="9">
        <f t="shared" si="16"/>
        <v>55</v>
      </c>
      <c r="AR29" s="9">
        <f t="shared" si="16"/>
        <v>50</v>
      </c>
      <c r="AS29" s="9">
        <f t="shared" si="16"/>
        <v>73</v>
      </c>
      <c r="AT29" s="9">
        <f t="shared" si="16"/>
        <v>86</v>
      </c>
      <c r="AU29" s="9">
        <f t="shared" si="16"/>
        <v>100</v>
      </c>
      <c r="AV29" s="9">
        <f t="shared" si="16"/>
        <v>99</v>
      </c>
      <c r="AX29" s="9">
        <f t="shared" ref="AX29:BA29" si="17">SUM(AX27)</f>
        <v>106</v>
      </c>
      <c r="AY29" s="9">
        <f t="shared" si="17"/>
        <v>98</v>
      </c>
      <c r="AZ29" s="9">
        <f t="shared" si="17"/>
        <v>93</v>
      </c>
      <c r="BA29" s="9">
        <f t="shared" si="17"/>
        <v>97</v>
      </c>
      <c r="BB29" s="9">
        <f>SUM(BB27)</f>
        <v>106</v>
      </c>
      <c r="BC29" s="9">
        <f>SUM(BC26:BC27)</f>
        <v>1600</v>
      </c>
      <c r="BD29" s="9">
        <f>SUM(BD26:BD27)</f>
        <v>1294</v>
      </c>
      <c r="BE29" s="9">
        <f>SUM(BE26:BE27)</f>
        <v>1019</v>
      </c>
      <c r="BF29" s="9">
        <f>SUM(BF26:BF27)</f>
        <v>1054</v>
      </c>
      <c r="BG29" s="9">
        <f>SUM(BG26:BG27)</f>
        <v>1300</v>
      </c>
      <c r="BH29" s="6"/>
    </row>
    <row r="30" spans="1:60" ht="13.5" customHeight="1" x14ac:dyDescent="0.2">
      <c r="A30" s="5"/>
      <c r="B30" s="8" t="s">
        <v>68</v>
      </c>
      <c r="BH30" s="6"/>
    </row>
    <row r="31" spans="1:60" ht="13.5" customHeight="1" x14ac:dyDescent="0.2">
      <c r="A31" s="5"/>
      <c r="B31" s="8"/>
      <c r="C31" s="1" t="s">
        <v>10</v>
      </c>
      <c r="BC31" s="1">
        <v>52</v>
      </c>
      <c r="BD31" s="1">
        <v>32</v>
      </c>
      <c r="BE31" s="1">
        <v>15</v>
      </c>
      <c r="BF31" s="1">
        <v>11</v>
      </c>
      <c r="BG31" s="1">
        <v>7</v>
      </c>
      <c r="BH31" s="6"/>
    </row>
    <row r="32" spans="1:60" ht="13.5" customHeight="1" x14ac:dyDescent="0.2">
      <c r="A32" s="5"/>
      <c r="C32" s="1" t="s">
        <v>0</v>
      </c>
      <c r="W32" s="1">
        <v>354</v>
      </c>
      <c r="X32" s="1">
        <v>301</v>
      </c>
      <c r="Y32" s="1">
        <v>304</v>
      </c>
      <c r="Z32" s="1">
        <v>287</v>
      </c>
      <c r="AA32" s="1">
        <v>286</v>
      </c>
      <c r="AB32" s="1">
        <v>394</v>
      </c>
      <c r="AC32" s="1">
        <v>358</v>
      </c>
      <c r="AD32" s="1">
        <v>355</v>
      </c>
      <c r="AE32" s="1">
        <v>311</v>
      </c>
      <c r="AF32" s="1">
        <v>313</v>
      </c>
      <c r="AG32" s="1">
        <v>299</v>
      </c>
      <c r="AH32" s="1">
        <v>373</v>
      </c>
      <c r="AI32" s="1">
        <v>386</v>
      </c>
      <c r="AJ32" s="1">
        <v>407</v>
      </c>
      <c r="AK32" s="1">
        <v>392</v>
      </c>
      <c r="AL32" s="1">
        <v>460</v>
      </c>
      <c r="AM32" s="1">
        <v>454</v>
      </c>
      <c r="AN32" s="1">
        <v>471</v>
      </c>
      <c r="AO32" s="1">
        <v>510</v>
      </c>
      <c r="AP32" s="1">
        <v>546</v>
      </c>
      <c r="AQ32" s="1">
        <v>547</v>
      </c>
      <c r="AR32" s="1">
        <v>590</v>
      </c>
      <c r="AS32" s="1">
        <v>651</v>
      </c>
      <c r="AT32" s="1">
        <v>675</v>
      </c>
      <c r="AU32" s="1">
        <v>646</v>
      </c>
      <c r="AV32" s="1">
        <v>683</v>
      </c>
      <c r="AW32" s="1">
        <v>679</v>
      </c>
      <c r="AX32" s="1">
        <v>664</v>
      </c>
      <c r="AY32" s="1">
        <v>648</v>
      </c>
      <c r="AZ32" s="1">
        <v>732</v>
      </c>
      <c r="BA32" s="1">
        <v>722</v>
      </c>
      <c r="BB32" s="1">
        <v>701</v>
      </c>
      <c r="BC32" s="1">
        <v>712</v>
      </c>
      <c r="BD32" s="1">
        <v>641</v>
      </c>
      <c r="BE32" s="1">
        <v>649</v>
      </c>
      <c r="BF32" s="1">
        <v>574</v>
      </c>
      <c r="BG32" s="1">
        <v>623</v>
      </c>
      <c r="BH32" s="6"/>
    </row>
    <row r="33" spans="1:60" ht="13.5" customHeight="1" x14ac:dyDescent="0.2">
      <c r="A33" s="5"/>
      <c r="C33" s="1" t="s">
        <v>9</v>
      </c>
      <c r="BC33" s="1">
        <v>0</v>
      </c>
      <c r="BD33" s="1">
        <v>2</v>
      </c>
      <c r="BE33" s="1">
        <v>3</v>
      </c>
      <c r="BF33" s="1">
        <v>5</v>
      </c>
      <c r="BG33" s="1">
        <v>1</v>
      </c>
      <c r="BH33" s="6"/>
    </row>
    <row r="34" spans="1:60" ht="13.5" customHeight="1" x14ac:dyDescent="0.2">
      <c r="A34" s="5"/>
      <c r="C34" s="1" t="s">
        <v>5</v>
      </c>
      <c r="W34" s="1">
        <v>70</v>
      </c>
      <c r="X34" s="1">
        <v>62</v>
      </c>
      <c r="Y34" s="1">
        <v>84</v>
      </c>
      <c r="Z34" s="1">
        <v>63</v>
      </c>
      <c r="AA34" s="1">
        <v>81</v>
      </c>
      <c r="AB34" s="1">
        <v>64</v>
      </c>
      <c r="AC34" s="1">
        <v>74</v>
      </c>
      <c r="AD34" s="1">
        <v>74</v>
      </c>
      <c r="AE34" s="1">
        <v>58</v>
      </c>
      <c r="AF34" s="1">
        <v>56</v>
      </c>
      <c r="AG34" s="1">
        <v>57</v>
      </c>
      <c r="AH34" s="1">
        <v>64</v>
      </c>
      <c r="AI34" s="1">
        <v>54</v>
      </c>
      <c r="AJ34" s="1">
        <v>57</v>
      </c>
      <c r="AK34" s="1">
        <v>64</v>
      </c>
      <c r="AL34" s="1">
        <v>63</v>
      </c>
      <c r="AM34" s="1">
        <v>75</v>
      </c>
      <c r="AN34" s="1">
        <v>64</v>
      </c>
      <c r="AO34" s="1">
        <v>95</v>
      </c>
      <c r="AP34" s="1">
        <v>72</v>
      </c>
      <c r="AQ34" s="1">
        <v>69</v>
      </c>
      <c r="AR34" s="1">
        <v>92</v>
      </c>
      <c r="AS34" s="1">
        <v>108</v>
      </c>
      <c r="AT34" s="1">
        <v>113</v>
      </c>
      <c r="AU34" s="1">
        <v>89</v>
      </c>
      <c r="AV34" s="1">
        <v>111</v>
      </c>
      <c r="AW34" s="1">
        <v>75</v>
      </c>
      <c r="AX34" s="1">
        <v>92</v>
      </c>
      <c r="AY34" s="1">
        <v>68</v>
      </c>
      <c r="AZ34" s="1">
        <v>105</v>
      </c>
      <c r="BA34" s="1">
        <v>82</v>
      </c>
      <c r="BB34" s="1">
        <v>95</v>
      </c>
      <c r="BC34" s="1">
        <v>84</v>
      </c>
      <c r="BD34" s="1">
        <v>75</v>
      </c>
      <c r="BE34" s="1">
        <v>52</v>
      </c>
      <c r="BF34" s="1">
        <v>46</v>
      </c>
      <c r="BG34" s="1">
        <v>62</v>
      </c>
      <c r="BH34" s="6"/>
    </row>
    <row r="35" spans="1:60" ht="13.5" customHeight="1" x14ac:dyDescent="0.2">
      <c r="A35" s="5"/>
      <c r="C35" s="1" t="s">
        <v>7</v>
      </c>
      <c r="W35" s="1">
        <v>6</v>
      </c>
      <c r="X35" s="1">
        <v>8</v>
      </c>
      <c r="Y35" s="1">
        <v>3</v>
      </c>
      <c r="Z35" s="1">
        <v>2</v>
      </c>
      <c r="AA35" s="1">
        <v>4</v>
      </c>
      <c r="AB35" s="1">
        <v>4</v>
      </c>
      <c r="AC35" s="1">
        <v>8</v>
      </c>
      <c r="AD35" s="1">
        <v>11</v>
      </c>
      <c r="AE35" s="1">
        <v>7</v>
      </c>
      <c r="AF35" s="1">
        <v>15</v>
      </c>
      <c r="AG35" s="1">
        <v>7</v>
      </c>
      <c r="AH35" s="1">
        <v>12</v>
      </c>
      <c r="AI35" s="1">
        <v>8</v>
      </c>
      <c r="AJ35" s="1">
        <v>5</v>
      </c>
      <c r="AK35" s="1">
        <v>13</v>
      </c>
      <c r="AL35" s="1">
        <v>13</v>
      </c>
      <c r="AM35" s="1">
        <v>17</v>
      </c>
      <c r="AN35" s="1">
        <v>18</v>
      </c>
      <c r="AO35" s="1">
        <v>16</v>
      </c>
      <c r="AP35" s="1">
        <v>20</v>
      </c>
      <c r="AQ35" s="1">
        <v>8</v>
      </c>
      <c r="AR35" s="1">
        <v>20</v>
      </c>
      <c r="AS35" s="1">
        <v>12</v>
      </c>
      <c r="AT35" s="1">
        <v>15</v>
      </c>
      <c r="AU35" s="1">
        <v>20</v>
      </c>
      <c r="AV35" s="1">
        <v>17</v>
      </c>
      <c r="AW35" s="1">
        <v>14</v>
      </c>
      <c r="AX35" s="1">
        <v>11</v>
      </c>
      <c r="AY35" s="1">
        <v>19</v>
      </c>
      <c r="AZ35" s="1">
        <v>15</v>
      </c>
      <c r="BA35" s="1">
        <v>13</v>
      </c>
      <c r="BB35" s="1">
        <v>28</v>
      </c>
      <c r="BC35" s="1">
        <v>11</v>
      </c>
      <c r="BD35" s="1">
        <v>9</v>
      </c>
      <c r="BE35" s="1">
        <v>7</v>
      </c>
      <c r="BF35" s="1">
        <v>15</v>
      </c>
      <c r="BG35" s="1">
        <v>12</v>
      </c>
      <c r="BH35" s="6"/>
    </row>
    <row r="36" spans="1:60" ht="13.5" customHeight="1" x14ac:dyDescent="0.2">
      <c r="A36" s="5"/>
      <c r="W36" s="9">
        <f>SUM(W32:W35)</f>
        <v>430</v>
      </c>
      <c r="X36" s="9">
        <f t="shared" ref="X36:AA36" si="18">SUM(X32:X35)</f>
        <v>371</v>
      </c>
      <c r="Y36" s="9">
        <f t="shared" si="18"/>
        <v>391</v>
      </c>
      <c r="Z36" s="9">
        <f t="shared" si="18"/>
        <v>352</v>
      </c>
      <c r="AA36" s="9">
        <f t="shared" si="18"/>
        <v>371</v>
      </c>
      <c r="AB36" s="9">
        <f t="shared" ref="AB36:AD36" si="19">SUM(AB32:AB35)</f>
        <v>462</v>
      </c>
      <c r="AC36" s="9">
        <f t="shared" si="19"/>
        <v>440</v>
      </c>
      <c r="AD36" s="9">
        <f t="shared" si="19"/>
        <v>440</v>
      </c>
      <c r="AE36" s="9">
        <f t="shared" ref="AE36:AG36" si="20">SUM(AE32:AE35)</f>
        <v>376</v>
      </c>
      <c r="AF36" s="9">
        <f t="shared" si="20"/>
        <v>384</v>
      </c>
      <c r="AG36" s="9">
        <f t="shared" si="20"/>
        <v>363</v>
      </c>
      <c r="AH36" s="9">
        <f t="shared" ref="AH36:AJ36" si="21">SUM(AH32:AH35)</f>
        <v>449</v>
      </c>
      <c r="AI36" s="9">
        <f t="shared" si="21"/>
        <v>448</v>
      </c>
      <c r="AJ36" s="9">
        <f t="shared" si="21"/>
        <v>469</v>
      </c>
      <c r="AK36" s="9">
        <f t="shared" ref="AK36:AV36" si="22">SUM(AK32:AK35)</f>
        <v>469</v>
      </c>
      <c r="AL36" s="9">
        <f t="shared" si="22"/>
        <v>536</v>
      </c>
      <c r="AM36" s="9">
        <f t="shared" si="22"/>
        <v>546</v>
      </c>
      <c r="AN36" s="9">
        <f t="shared" si="22"/>
        <v>553</v>
      </c>
      <c r="AO36" s="9">
        <f t="shared" si="22"/>
        <v>621</v>
      </c>
      <c r="AP36" s="9">
        <f t="shared" si="22"/>
        <v>638</v>
      </c>
      <c r="AQ36" s="9">
        <f t="shared" si="22"/>
        <v>624</v>
      </c>
      <c r="AR36" s="9">
        <f t="shared" si="22"/>
        <v>702</v>
      </c>
      <c r="AS36" s="9">
        <f t="shared" si="22"/>
        <v>771</v>
      </c>
      <c r="AT36" s="9">
        <f t="shared" si="22"/>
        <v>803</v>
      </c>
      <c r="AU36" s="9">
        <f t="shared" si="22"/>
        <v>755</v>
      </c>
      <c r="AV36" s="9">
        <f t="shared" si="22"/>
        <v>811</v>
      </c>
      <c r="AW36" s="9">
        <f t="shared" ref="AW36:BB36" si="23">SUM(AW32:AW35)</f>
        <v>768</v>
      </c>
      <c r="AX36" s="9">
        <f t="shared" si="23"/>
        <v>767</v>
      </c>
      <c r="AY36" s="9">
        <f t="shared" si="23"/>
        <v>735</v>
      </c>
      <c r="AZ36" s="9">
        <f t="shared" si="23"/>
        <v>852</v>
      </c>
      <c r="BA36" s="9">
        <f t="shared" si="23"/>
        <v>817</v>
      </c>
      <c r="BB36" s="9">
        <f t="shared" si="23"/>
        <v>824</v>
      </c>
      <c r="BC36" s="9">
        <f>SUM(BC31:BC35)</f>
        <v>859</v>
      </c>
      <c r="BD36" s="9">
        <f>SUM(BD31:BD35)</f>
        <v>759</v>
      </c>
      <c r="BE36" s="9">
        <f>SUM(BE31:BE35)</f>
        <v>726</v>
      </c>
      <c r="BF36" s="9">
        <f>SUM(BF31:BF35)</f>
        <v>651</v>
      </c>
      <c r="BG36" s="9">
        <f>SUM(BG31:BG35)</f>
        <v>705</v>
      </c>
      <c r="BH36" s="6"/>
    </row>
    <row r="37" spans="1:60" ht="13.5" customHeight="1" x14ac:dyDescent="0.2">
      <c r="A37" s="5"/>
      <c r="B37" s="8" t="s">
        <v>69</v>
      </c>
      <c r="BH37" s="6"/>
    </row>
    <row r="38" spans="1:60" ht="13.5" customHeight="1" x14ac:dyDescent="0.2">
      <c r="A38" s="5"/>
      <c r="B38" s="8"/>
      <c r="C38" s="1" t="s">
        <v>10</v>
      </c>
      <c r="BE38" s="1">
        <v>5</v>
      </c>
      <c r="BF38" s="1">
        <v>32</v>
      </c>
      <c r="BG38" s="1">
        <v>126</v>
      </c>
      <c r="BH38" s="6"/>
    </row>
    <row r="39" spans="1:60" ht="13.5" customHeight="1" x14ac:dyDescent="0.2">
      <c r="A39" s="5"/>
      <c r="C39" s="1" t="s">
        <v>0</v>
      </c>
      <c r="W39" s="1">
        <v>53</v>
      </c>
      <c r="X39" s="1">
        <v>47</v>
      </c>
      <c r="Y39" s="1">
        <v>49</v>
      </c>
      <c r="Z39" s="1">
        <v>44</v>
      </c>
      <c r="AA39" s="1">
        <v>45</v>
      </c>
      <c r="AB39" s="1">
        <v>48</v>
      </c>
      <c r="AC39" s="1">
        <v>51</v>
      </c>
      <c r="AD39" s="1">
        <v>44</v>
      </c>
      <c r="AE39" s="1">
        <v>42</v>
      </c>
      <c r="AF39" s="1">
        <v>32</v>
      </c>
      <c r="AG39" s="1">
        <v>39</v>
      </c>
      <c r="AH39" s="1">
        <v>49</v>
      </c>
      <c r="AI39" s="1">
        <v>74</v>
      </c>
      <c r="AJ39" s="1">
        <v>98</v>
      </c>
      <c r="AK39" s="1">
        <v>92</v>
      </c>
      <c r="AL39" s="1">
        <v>106</v>
      </c>
      <c r="AM39" s="1">
        <v>94</v>
      </c>
      <c r="AN39" s="1">
        <v>109</v>
      </c>
      <c r="AO39" s="1">
        <v>105</v>
      </c>
      <c r="AP39" s="1">
        <v>65</v>
      </c>
      <c r="AQ39" s="1">
        <v>65</v>
      </c>
      <c r="AR39" s="1">
        <v>52</v>
      </c>
      <c r="AS39" s="1">
        <v>61</v>
      </c>
      <c r="AT39" s="1">
        <v>68</v>
      </c>
      <c r="AU39" s="1">
        <v>81</v>
      </c>
      <c r="AV39" s="1">
        <v>99</v>
      </c>
      <c r="AW39" s="1">
        <v>80</v>
      </c>
      <c r="AX39" s="1">
        <v>98</v>
      </c>
      <c r="AY39" s="1">
        <v>145</v>
      </c>
      <c r="AZ39" s="1">
        <v>154</v>
      </c>
      <c r="BA39" s="1">
        <v>151</v>
      </c>
      <c r="BB39" s="1">
        <v>179</v>
      </c>
      <c r="BC39" s="1">
        <v>189</v>
      </c>
      <c r="BD39" s="1">
        <v>179</v>
      </c>
      <c r="BE39" s="1">
        <v>143</v>
      </c>
      <c r="BF39" s="1">
        <v>172</v>
      </c>
      <c r="BG39" s="1">
        <v>213</v>
      </c>
      <c r="BH39" s="6"/>
    </row>
    <row r="40" spans="1:60" ht="13.5" customHeight="1" x14ac:dyDescent="0.2">
      <c r="A40" s="5"/>
      <c r="C40" s="1" t="s">
        <v>9</v>
      </c>
      <c r="BB40" s="1">
        <v>0</v>
      </c>
      <c r="BC40" s="1">
        <v>0</v>
      </c>
      <c r="BD40" s="1">
        <v>0</v>
      </c>
      <c r="BE40" s="1">
        <v>5</v>
      </c>
      <c r="BF40" s="1">
        <v>17</v>
      </c>
      <c r="BG40" s="1">
        <v>13</v>
      </c>
      <c r="BH40" s="6"/>
    </row>
    <row r="41" spans="1:60" ht="13.5" customHeight="1" x14ac:dyDescent="0.2">
      <c r="A41" s="5"/>
      <c r="C41" s="1" t="s">
        <v>5</v>
      </c>
      <c r="W41" s="1">
        <v>9</v>
      </c>
      <c r="X41" s="1">
        <v>10</v>
      </c>
      <c r="Y41" s="1">
        <v>13</v>
      </c>
      <c r="Z41" s="1">
        <v>15</v>
      </c>
      <c r="AA41" s="1">
        <v>15</v>
      </c>
      <c r="AB41" s="1">
        <v>18</v>
      </c>
      <c r="AC41" s="1">
        <v>26</v>
      </c>
      <c r="AD41" s="1">
        <v>19</v>
      </c>
      <c r="AE41" s="1">
        <v>13</v>
      </c>
      <c r="AF41" s="1">
        <v>15</v>
      </c>
      <c r="AG41" s="1">
        <v>13</v>
      </c>
      <c r="AH41" s="1">
        <v>19</v>
      </c>
      <c r="AI41" s="1">
        <v>19</v>
      </c>
      <c r="AJ41" s="1">
        <v>7</v>
      </c>
      <c r="AK41" s="1">
        <v>17</v>
      </c>
      <c r="AL41" s="1">
        <v>14</v>
      </c>
      <c r="AM41" s="1">
        <v>20</v>
      </c>
      <c r="AN41" s="1">
        <v>28</v>
      </c>
      <c r="AO41" s="1">
        <v>15</v>
      </c>
      <c r="AP41" s="1">
        <v>20</v>
      </c>
      <c r="AQ41" s="1">
        <v>9</v>
      </c>
      <c r="AR41" s="1">
        <v>16</v>
      </c>
      <c r="AS41" s="1">
        <v>14</v>
      </c>
      <c r="AT41" s="1">
        <v>14</v>
      </c>
      <c r="AU41" s="1">
        <v>12</v>
      </c>
      <c r="AV41" s="1">
        <v>18</v>
      </c>
      <c r="AW41" s="1">
        <v>11</v>
      </c>
      <c r="AX41" s="1">
        <v>17</v>
      </c>
      <c r="AY41" s="1">
        <v>29</v>
      </c>
      <c r="AZ41" s="1">
        <v>34</v>
      </c>
      <c r="BA41" s="1">
        <v>25</v>
      </c>
      <c r="BB41" s="1">
        <v>48</v>
      </c>
      <c r="BC41" s="1">
        <v>57</v>
      </c>
      <c r="BD41" s="1">
        <v>93</v>
      </c>
      <c r="BE41" s="1">
        <v>56</v>
      </c>
      <c r="BF41" s="1">
        <v>117</v>
      </c>
      <c r="BG41" s="1">
        <v>71</v>
      </c>
      <c r="BH41" s="6"/>
    </row>
    <row r="42" spans="1:60" ht="13.5" customHeight="1" x14ac:dyDescent="0.2">
      <c r="A42" s="5"/>
      <c r="C42" s="1" t="s">
        <v>7</v>
      </c>
      <c r="AH42" s="1">
        <v>3</v>
      </c>
      <c r="AI42" s="1">
        <v>1</v>
      </c>
      <c r="AJ42" s="1">
        <v>4</v>
      </c>
      <c r="AK42" s="1">
        <v>2</v>
      </c>
      <c r="AL42" s="1">
        <v>0</v>
      </c>
      <c r="AM42" s="1">
        <v>5</v>
      </c>
      <c r="AN42" s="1">
        <v>3</v>
      </c>
      <c r="AO42" s="1">
        <v>4</v>
      </c>
      <c r="AP42" s="1">
        <v>5</v>
      </c>
      <c r="AQ42" s="1">
        <v>6</v>
      </c>
      <c r="AR42" s="1">
        <v>3</v>
      </c>
      <c r="AS42" s="1">
        <v>6</v>
      </c>
      <c r="AT42" s="1">
        <v>4</v>
      </c>
      <c r="AU42" s="1">
        <v>8</v>
      </c>
      <c r="AV42" s="1">
        <v>5</v>
      </c>
      <c r="AW42" s="1">
        <v>4</v>
      </c>
      <c r="AX42" s="1">
        <v>8</v>
      </c>
      <c r="AY42" s="1">
        <v>6</v>
      </c>
      <c r="AZ42" s="1">
        <v>4</v>
      </c>
      <c r="BA42" s="1">
        <v>7</v>
      </c>
      <c r="BB42" s="1">
        <v>10</v>
      </c>
      <c r="BC42" s="1">
        <v>4</v>
      </c>
      <c r="BD42" s="1">
        <v>12</v>
      </c>
      <c r="BE42" s="1">
        <v>6</v>
      </c>
      <c r="BF42" s="1">
        <v>17</v>
      </c>
      <c r="BG42" s="1">
        <v>12</v>
      </c>
      <c r="BH42" s="6"/>
    </row>
    <row r="43" spans="1:60" ht="13.5" customHeight="1" x14ac:dyDescent="0.2">
      <c r="A43" s="5"/>
      <c r="W43" s="9">
        <f t="shared" ref="W43:AA43" si="24">SUM(W39:W41)</f>
        <v>62</v>
      </c>
      <c r="X43" s="9">
        <f t="shared" si="24"/>
        <v>57</v>
      </c>
      <c r="Y43" s="9">
        <f t="shared" si="24"/>
        <v>62</v>
      </c>
      <c r="Z43" s="9">
        <f t="shared" si="24"/>
        <v>59</v>
      </c>
      <c r="AA43" s="9">
        <f t="shared" si="24"/>
        <v>60</v>
      </c>
      <c r="AB43" s="9">
        <f t="shared" ref="AB43:AD43" si="25">SUM(AB39:AB41)</f>
        <v>66</v>
      </c>
      <c r="AC43" s="9">
        <f t="shared" si="25"/>
        <v>77</v>
      </c>
      <c r="AD43" s="9">
        <f t="shared" si="25"/>
        <v>63</v>
      </c>
      <c r="AE43" s="9">
        <f t="shared" ref="AE43:AF43" si="26">SUM(AE39:AE41)</f>
        <v>55</v>
      </c>
      <c r="AF43" s="9">
        <f t="shared" si="26"/>
        <v>47</v>
      </c>
      <c r="AG43" s="9">
        <f>SUM(AG39:AG41)</f>
        <v>52</v>
      </c>
      <c r="AH43" s="9">
        <f t="shared" ref="AH43:AJ43" si="27">SUM(AH39:AH42)</f>
        <v>71</v>
      </c>
      <c r="AI43" s="9">
        <f t="shared" si="27"/>
        <v>94</v>
      </c>
      <c r="AJ43" s="9">
        <f t="shared" si="27"/>
        <v>109</v>
      </c>
      <c r="AK43" s="9">
        <f t="shared" ref="AK43:AV43" si="28">SUM(AK39:AK42)</f>
        <v>111</v>
      </c>
      <c r="AL43" s="9">
        <f t="shared" si="28"/>
        <v>120</v>
      </c>
      <c r="AM43" s="9">
        <f t="shared" si="28"/>
        <v>119</v>
      </c>
      <c r="AN43" s="9">
        <f t="shared" si="28"/>
        <v>140</v>
      </c>
      <c r="AO43" s="9">
        <f t="shared" si="28"/>
        <v>124</v>
      </c>
      <c r="AP43" s="9">
        <f t="shared" si="28"/>
        <v>90</v>
      </c>
      <c r="AQ43" s="9">
        <f t="shared" si="28"/>
        <v>80</v>
      </c>
      <c r="AR43" s="9">
        <f t="shared" si="28"/>
        <v>71</v>
      </c>
      <c r="AS43" s="9">
        <f t="shared" si="28"/>
        <v>81</v>
      </c>
      <c r="AT43" s="9">
        <f t="shared" si="28"/>
        <v>86</v>
      </c>
      <c r="AU43" s="9">
        <f t="shared" si="28"/>
        <v>101</v>
      </c>
      <c r="AV43" s="9">
        <f t="shared" si="28"/>
        <v>122</v>
      </c>
      <c r="AW43" s="9">
        <f t="shared" ref="AW43:BB43" si="29">SUM(AW39:AW42)</f>
        <v>95</v>
      </c>
      <c r="AX43" s="9">
        <f t="shared" si="29"/>
        <v>123</v>
      </c>
      <c r="AY43" s="9">
        <f t="shared" si="29"/>
        <v>180</v>
      </c>
      <c r="AZ43" s="9">
        <f t="shared" si="29"/>
        <v>192</v>
      </c>
      <c r="BA43" s="9">
        <f t="shared" si="29"/>
        <v>183</v>
      </c>
      <c r="BB43" s="9">
        <f t="shared" si="29"/>
        <v>237</v>
      </c>
      <c r="BC43" s="9">
        <f t="shared" ref="BC43:BD43" si="30">SUM(BC39:BC42)</f>
        <v>250</v>
      </c>
      <c r="BD43" s="9">
        <f t="shared" si="30"/>
        <v>284</v>
      </c>
      <c r="BE43" s="9">
        <f>SUM(BE38:BE42)</f>
        <v>215</v>
      </c>
      <c r="BF43" s="9">
        <f>SUM(BF38:BF42)</f>
        <v>355</v>
      </c>
      <c r="BG43" s="9">
        <f>SUM(BG38:BG42)</f>
        <v>435</v>
      </c>
      <c r="BH43" s="6"/>
    </row>
    <row r="44" spans="1:60" ht="13.5" customHeight="1" x14ac:dyDescent="0.2">
      <c r="A44" s="5"/>
      <c r="B44" s="8" t="s">
        <v>70</v>
      </c>
      <c r="BH44" s="6"/>
    </row>
    <row r="45" spans="1:60" ht="13.5" customHeight="1" x14ac:dyDescent="0.2">
      <c r="A45" s="5"/>
      <c r="C45" s="1" t="s">
        <v>0</v>
      </c>
      <c r="W45" s="1">
        <v>405</v>
      </c>
      <c r="X45" s="1">
        <v>360</v>
      </c>
      <c r="Y45" s="1">
        <v>377</v>
      </c>
      <c r="Z45" s="1">
        <v>399</v>
      </c>
      <c r="AA45" s="1">
        <v>358</v>
      </c>
      <c r="AB45" s="1">
        <v>319</v>
      </c>
      <c r="AC45" s="1">
        <v>315</v>
      </c>
      <c r="AD45" s="1">
        <v>306</v>
      </c>
      <c r="AE45" s="1">
        <v>309</v>
      </c>
      <c r="AF45" s="1">
        <v>284</v>
      </c>
      <c r="AG45" s="1">
        <v>272</v>
      </c>
      <c r="AH45" s="1">
        <v>281</v>
      </c>
      <c r="AI45" s="1">
        <v>333</v>
      </c>
      <c r="AJ45" s="1">
        <v>272</v>
      </c>
      <c r="AK45" s="1">
        <v>252</v>
      </c>
      <c r="AL45" s="1">
        <v>243</v>
      </c>
      <c r="AM45" s="1">
        <v>229</v>
      </c>
      <c r="AN45" s="1">
        <v>247</v>
      </c>
      <c r="AO45" s="1">
        <v>262</v>
      </c>
      <c r="AP45" s="1">
        <v>306</v>
      </c>
      <c r="AQ45" s="1">
        <v>282</v>
      </c>
      <c r="AR45" s="1">
        <v>264</v>
      </c>
      <c r="AS45" s="1">
        <v>265</v>
      </c>
      <c r="AT45" s="1">
        <v>266</v>
      </c>
      <c r="AU45" s="1">
        <v>267</v>
      </c>
      <c r="AV45" s="1">
        <v>297</v>
      </c>
      <c r="AW45" s="1">
        <v>312</v>
      </c>
      <c r="AX45" s="1">
        <v>327</v>
      </c>
      <c r="AY45" s="1">
        <v>301</v>
      </c>
      <c r="AZ45" s="1">
        <v>321</v>
      </c>
      <c r="BA45" s="1">
        <v>248</v>
      </c>
      <c r="BB45" s="1">
        <v>269</v>
      </c>
      <c r="BC45" s="1">
        <v>279</v>
      </c>
      <c r="BD45" s="1">
        <v>247</v>
      </c>
      <c r="BE45" s="1">
        <v>212</v>
      </c>
      <c r="BF45" s="1">
        <v>244</v>
      </c>
      <c r="BG45" s="1">
        <v>290</v>
      </c>
      <c r="BH45" s="6"/>
    </row>
    <row r="46" spans="1:60" ht="13.5" customHeight="1" x14ac:dyDescent="0.2">
      <c r="A46" s="5"/>
      <c r="C46" s="1" t="s">
        <v>9</v>
      </c>
      <c r="AR46" s="1">
        <v>0</v>
      </c>
      <c r="AS46" s="1">
        <v>0</v>
      </c>
      <c r="AT46" s="1">
        <v>3</v>
      </c>
      <c r="AU46" s="1">
        <v>4</v>
      </c>
      <c r="AV46" s="1">
        <v>10</v>
      </c>
      <c r="AW46" s="1">
        <v>26</v>
      </c>
      <c r="AX46" s="1">
        <v>21</v>
      </c>
      <c r="AY46" s="1">
        <v>26</v>
      </c>
      <c r="AZ46" s="1">
        <v>22</v>
      </c>
      <c r="BA46" s="1">
        <v>20</v>
      </c>
      <c r="BB46" s="1">
        <v>24</v>
      </c>
      <c r="BC46" s="1">
        <v>22</v>
      </c>
      <c r="BD46" s="1">
        <v>26</v>
      </c>
      <c r="BE46" s="1">
        <v>35</v>
      </c>
      <c r="BF46" s="1">
        <v>25</v>
      </c>
      <c r="BG46" s="1">
        <v>20</v>
      </c>
      <c r="BH46" s="6"/>
    </row>
    <row r="47" spans="1:60" ht="13.5" customHeight="1" x14ac:dyDescent="0.2">
      <c r="A47" s="5"/>
      <c r="C47" s="1" t="s">
        <v>5</v>
      </c>
      <c r="W47" s="1">
        <v>221</v>
      </c>
      <c r="X47" s="1">
        <v>225</v>
      </c>
      <c r="Y47" s="1">
        <v>242</v>
      </c>
      <c r="Z47" s="1">
        <v>208</v>
      </c>
      <c r="AA47" s="1">
        <v>242</v>
      </c>
      <c r="AB47" s="1">
        <v>272</v>
      </c>
      <c r="AC47" s="1">
        <v>203</v>
      </c>
      <c r="AD47" s="1">
        <v>218</v>
      </c>
      <c r="AE47" s="1">
        <v>203</v>
      </c>
      <c r="AF47" s="1">
        <v>202</v>
      </c>
      <c r="AG47" s="1">
        <v>257</v>
      </c>
      <c r="AH47" s="1">
        <v>199</v>
      </c>
      <c r="AI47" s="1">
        <v>294</v>
      </c>
      <c r="AJ47" s="1">
        <v>267</v>
      </c>
      <c r="AK47" s="1">
        <v>265</v>
      </c>
      <c r="AL47" s="1">
        <v>295</v>
      </c>
      <c r="AM47" s="1">
        <v>417</v>
      </c>
      <c r="AN47" s="1">
        <v>421</v>
      </c>
      <c r="AO47" s="1">
        <v>364</v>
      </c>
      <c r="AP47" s="1">
        <v>448</v>
      </c>
      <c r="AQ47" s="1">
        <v>456</v>
      </c>
      <c r="AR47" s="1">
        <v>456</v>
      </c>
      <c r="AS47" s="1">
        <v>498</v>
      </c>
      <c r="AT47" s="1">
        <v>506</v>
      </c>
      <c r="AU47" s="1">
        <v>501</v>
      </c>
      <c r="AV47" s="1">
        <v>542</v>
      </c>
      <c r="AW47" s="1">
        <v>469</v>
      </c>
      <c r="AX47" s="1">
        <v>427</v>
      </c>
      <c r="AY47" s="1">
        <v>476</v>
      </c>
      <c r="AZ47" s="1">
        <v>467</v>
      </c>
      <c r="BA47" s="1">
        <v>493</v>
      </c>
      <c r="BB47" s="1">
        <v>402</v>
      </c>
      <c r="BC47" s="1">
        <v>366</v>
      </c>
      <c r="BD47" s="1">
        <v>411</v>
      </c>
      <c r="BE47" s="1">
        <v>327</v>
      </c>
      <c r="BF47" s="1">
        <v>334</v>
      </c>
      <c r="BG47" s="1">
        <v>323</v>
      </c>
      <c r="BH47" s="6"/>
    </row>
    <row r="48" spans="1:60" ht="13.5" customHeight="1" x14ac:dyDescent="0.2">
      <c r="A48" s="5"/>
      <c r="C48" s="1" t="s">
        <v>11</v>
      </c>
      <c r="W48" s="1">
        <v>36</v>
      </c>
      <c r="X48" s="1">
        <v>35</v>
      </c>
      <c r="Y48" s="1">
        <v>38</v>
      </c>
      <c r="Z48" s="1">
        <v>44</v>
      </c>
      <c r="AA48" s="1">
        <v>39</v>
      </c>
      <c r="AB48" s="1">
        <v>33</v>
      </c>
      <c r="AC48" s="1">
        <v>33</v>
      </c>
      <c r="AD48" s="1">
        <v>29</v>
      </c>
      <c r="AE48" s="1">
        <v>33</v>
      </c>
      <c r="AF48" s="1">
        <v>31</v>
      </c>
      <c r="AG48" s="1">
        <v>32</v>
      </c>
      <c r="AH48" s="1">
        <v>24</v>
      </c>
      <c r="AI48" s="1">
        <v>32</v>
      </c>
      <c r="AJ48" s="1">
        <v>12</v>
      </c>
      <c r="AK48" s="1">
        <v>36</v>
      </c>
      <c r="AL48" s="1">
        <v>33</v>
      </c>
      <c r="AM48" s="1">
        <v>41</v>
      </c>
      <c r="AN48" s="1">
        <v>23</v>
      </c>
      <c r="AO48" s="1">
        <v>33</v>
      </c>
      <c r="AP48" s="1">
        <v>21</v>
      </c>
      <c r="AQ48" s="1">
        <v>36</v>
      </c>
      <c r="AR48" s="1">
        <v>34</v>
      </c>
      <c r="AS48" s="1">
        <v>57</v>
      </c>
      <c r="AT48" s="1">
        <v>59</v>
      </c>
      <c r="AU48" s="1">
        <v>53</v>
      </c>
      <c r="AV48" s="1">
        <v>43</v>
      </c>
      <c r="AW48" s="1">
        <v>63</v>
      </c>
      <c r="AX48" s="1">
        <v>65</v>
      </c>
      <c r="AY48" s="1">
        <v>82</v>
      </c>
      <c r="AZ48" s="1">
        <v>51</v>
      </c>
      <c r="BA48" s="1">
        <v>56</v>
      </c>
      <c r="BB48" s="1">
        <v>35</v>
      </c>
      <c r="BC48" s="1">
        <v>54</v>
      </c>
      <c r="BD48" s="1">
        <v>54</v>
      </c>
      <c r="BE48" s="1">
        <v>66</v>
      </c>
      <c r="BF48" s="1">
        <v>55</v>
      </c>
      <c r="BG48" s="1">
        <v>51</v>
      </c>
      <c r="BH48" s="6"/>
    </row>
    <row r="49" spans="1:60" ht="13.5" customHeight="1" x14ac:dyDescent="0.2">
      <c r="A49" s="5"/>
      <c r="C49" s="1" t="s">
        <v>7</v>
      </c>
      <c r="W49" s="1">
        <v>74</v>
      </c>
      <c r="X49" s="1">
        <v>77</v>
      </c>
      <c r="Y49" s="1">
        <v>82</v>
      </c>
      <c r="Z49" s="1">
        <v>70</v>
      </c>
      <c r="AA49" s="1">
        <v>72</v>
      </c>
      <c r="AB49" s="1">
        <v>80</v>
      </c>
      <c r="AC49" s="1">
        <v>85</v>
      </c>
      <c r="AD49" s="1">
        <v>69</v>
      </c>
      <c r="AE49" s="1">
        <v>62</v>
      </c>
      <c r="AF49" s="1">
        <v>68</v>
      </c>
      <c r="AG49" s="1">
        <v>68</v>
      </c>
      <c r="AH49" s="1">
        <v>77</v>
      </c>
      <c r="AI49" s="1">
        <v>68</v>
      </c>
      <c r="AJ49" s="1">
        <v>76</v>
      </c>
      <c r="AK49" s="1">
        <v>76</v>
      </c>
      <c r="AL49" s="1">
        <v>71</v>
      </c>
      <c r="AM49" s="1">
        <v>73</v>
      </c>
      <c r="AN49" s="1">
        <v>70</v>
      </c>
      <c r="AO49" s="1">
        <v>74</v>
      </c>
      <c r="AP49" s="1">
        <v>65</v>
      </c>
      <c r="AQ49" s="1">
        <v>86</v>
      </c>
      <c r="AR49" s="1">
        <v>90</v>
      </c>
      <c r="AS49" s="1">
        <v>88</v>
      </c>
      <c r="AT49" s="1">
        <v>78</v>
      </c>
      <c r="AU49" s="1">
        <v>86</v>
      </c>
      <c r="AV49" s="1">
        <v>81</v>
      </c>
      <c r="AW49" s="1">
        <v>119</v>
      </c>
      <c r="AX49" s="1">
        <v>75</v>
      </c>
      <c r="AY49" s="1">
        <v>87</v>
      </c>
      <c r="AZ49" s="1">
        <v>75</v>
      </c>
      <c r="BA49" s="1">
        <v>104</v>
      </c>
      <c r="BB49" s="1">
        <v>86</v>
      </c>
      <c r="BC49" s="1">
        <v>82</v>
      </c>
      <c r="BD49" s="1">
        <v>60</v>
      </c>
      <c r="BE49" s="1">
        <v>74</v>
      </c>
      <c r="BF49" s="1">
        <v>77</v>
      </c>
      <c r="BG49" s="1">
        <v>72</v>
      </c>
      <c r="BH49" s="6"/>
    </row>
    <row r="50" spans="1:60" ht="13.5" customHeight="1" x14ac:dyDescent="0.2">
      <c r="A50" s="5"/>
      <c r="W50" s="9">
        <f t="shared" ref="W50:AA50" si="31">SUM(W45:W49)</f>
        <v>736</v>
      </c>
      <c r="X50" s="9">
        <f t="shared" si="31"/>
        <v>697</v>
      </c>
      <c r="Y50" s="9">
        <f t="shared" si="31"/>
        <v>739</v>
      </c>
      <c r="Z50" s="9">
        <f t="shared" si="31"/>
        <v>721</v>
      </c>
      <c r="AA50" s="9">
        <f t="shared" si="31"/>
        <v>711</v>
      </c>
      <c r="AB50" s="9">
        <f t="shared" ref="AB50:AD50" si="32">SUM(AB45:AB49)</f>
        <v>704</v>
      </c>
      <c r="AC50" s="9">
        <f t="shared" si="32"/>
        <v>636</v>
      </c>
      <c r="AD50" s="9">
        <f t="shared" si="32"/>
        <v>622</v>
      </c>
      <c r="AE50" s="9">
        <f t="shared" ref="AE50:AG50" si="33">SUM(AE45:AE49)</f>
        <v>607</v>
      </c>
      <c r="AF50" s="9">
        <f t="shared" si="33"/>
        <v>585</v>
      </c>
      <c r="AG50" s="9">
        <f t="shared" si="33"/>
        <v>629</v>
      </c>
      <c r="AH50" s="9">
        <f>SUM(AH45:AH49)</f>
        <v>581</v>
      </c>
      <c r="AI50" s="9">
        <f t="shared" ref="AI50:AJ50" si="34">SUM(AI45:AI49)</f>
        <v>727</v>
      </c>
      <c r="AJ50" s="9">
        <f t="shared" si="34"/>
        <v>627</v>
      </c>
      <c r="AK50" s="9">
        <f t="shared" ref="AK50:AV50" si="35">SUM(AK45:AK49)</f>
        <v>629</v>
      </c>
      <c r="AL50" s="9">
        <f t="shared" si="35"/>
        <v>642</v>
      </c>
      <c r="AM50" s="9">
        <f t="shared" si="35"/>
        <v>760</v>
      </c>
      <c r="AN50" s="9">
        <f t="shared" si="35"/>
        <v>761</v>
      </c>
      <c r="AO50" s="9">
        <f t="shared" si="35"/>
        <v>733</v>
      </c>
      <c r="AP50" s="9">
        <f t="shared" si="35"/>
        <v>840</v>
      </c>
      <c r="AQ50" s="9">
        <f t="shared" si="35"/>
        <v>860</v>
      </c>
      <c r="AR50" s="9">
        <f t="shared" si="35"/>
        <v>844</v>
      </c>
      <c r="AS50" s="9">
        <f t="shared" si="35"/>
        <v>908</v>
      </c>
      <c r="AT50" s="9">
        <f t="shared" si="35"/>
        <v>912</v>
      </c>
      <c r="AU50" s="9">
        <f t="shared" si="35"/>
        <v>911</v>
      </c>
      <c r="AV50" s="9">
        <f t="shared" si="35"/>
        <v>973</v>
      </c>
      <c r="AW50" s="9">
        <f t="shared" ref="AW50:BB50" si="36">SUM(AW45:AW49)</f>
        <v>989</v>
      </c>
      <c r="AX50" s="9">
        <f t="shared" si="36"/>
        <v>915</v>
      </c>
      <c r="AY50" s="9">
        <f t="shared" si="36"/>
        <v>972</v>
      </c>
      <c r="AZ50" s="9">
        <f t="shared" si="36"/>
        <v>936</v>
      </c>
      <c r="BA50" s="9">
        <f t="shared" si="36"/>
        <v>921</v>
      </c>
      <c r="BB50" s="9">
        <f t="shared" si="36"/>
        <v>816</v>
      </c>
      <c r="BC50" s="9">
        <f t="shared" ref="BC50:BD50" si="37">SUM(BC45:BC49)</f>
        <v>803</v>
      </c>
      <c r="BD50" s="9">
        <f t="shared" si="37"/>
        <v>798</v>
      </c>
      <c r="BE50" s="9">
        <f t="shared" ref="BE50:BF50" si="38">SUM(BE45:BE49)</f>
        <v>714</v>
      </c>
      <c r="BF50" s="9">
        <f t="shared" si="38"/>
        <v>735</v>
      </c>
      <c r="BG50" s="9">
        <f t="shared" ref="BG50" si="39">SUM(BG45:BG49)</f>
        <v>756</v>
      </c>
      <c r="BH50" s="6"/>
    </row>
    <row r="51" spans="1:60" ht="13.5" customHeight="1" x14ac:dyDescent="0.2">
      <c r="A51" s="5"/>
      <c r="B51" s="8" t="s">
        <v>71</v>
      </c>
      <c r="BH51" s="6"/>
    </row>
    <row r="52" spans="1:60" ht="13.5" customHeight="1" x14ac:dyDescent="0.2">
      <c r="A52" s="5"/>
      <c r="B52" s="8"/>
      <c r="C52" s="1" t="s">
        <v>10</v>
      </c>
      <c r="BD52" s="1">
        <v>24</v>
      </c>
      <c r="BE52" s="1">
        <v>47</v>
      </c>
      <c r="BF52" s="1">
        <v>63</v>
      </c>
      <c r="BG52" s="1">
        <v>12</v>
      </c>
      <c r="BH52" s="6"/>
    </row>
    <row r="53" spans="1:60" ht="13.5" customHeight="1" x14ac:dyDescent="0.2">
      <c r="A53" s="5"/>
      <c r="C53" s="1" t="s">
        <v>0</v>
      </c>
      <c r="W53" s="1">
        <v>480</v>
      </c>
      <c r="X53" s="1">
        <v>425</v>
      </c>
      <c r="Y53" s="1">
        <v>433</v>
      </c>
      <c r="Z53" s="1">
        <v>413</v>
      </c>
      <c r="AA53" s="1">
        <v>401</v>
      </c>
      <c r="AB53" s="1">
        <v>335</v>
      </c>
      <c r="AC53" s="1">
        <v>376</v>
      </c>
      <c r="AD53" s="1">
        <v>392</v>
      </c>
      <c r="AE53" s="1">
        <v>340</v>
      </c>
      <c r="AF53" s="1">
        <v>389</v>
      </c>
      <c r="AG53" s="1">
        <v>335</v>
      </c>
      <c r="AH53" s="1">
        <v>321</v>
      </c>
      <c r="AI53" s="1">
        <v>311</v>
      </c>
      <c r="AJ53" s="1">
        <v>336</v>
      </c>
      <c r="AK53" s="1">
        <v>310</v>
      </c>
      <c r="AL53" s="1">
        <v>272</v>
      </c>
      <c r="AM53" s="1">
        <v>278</v>
      </c>
      <c r="AN53" s="1">
        <v>299</v>
      </c>
      <c r="AO53" s="1">
        <v>311</v>
      </c>
      <c r="AP53" s="1">
        <v>305</v>
      </c>
      <c r="AQ53" s="1">
        <v>332</v>
      </c>
      <c r="AR53" s="1">
        <v>325</v>
      </c>
      <c r="AS53" s="1">
        <v>330</v>
      </c>
      <c r="AT53" s="1">
        <v>335</v>
      </c>
      <c r="AU53" s="1">
        <v>346</v>
      </c>
      <c r="AV53" s="1">
        <v>423</v>
      </c>
      <c r="AW53" s="1">
        <v>401</v>
      </c>
      <c r="AX53" s="1">
        <v>402</v>
      </c>
      <c r="AY53" s="1">
        <v>465</v>
      </c>
      <c r="AZ53" s="1">
        <v>549</v>
      </c>
      <c r="BA53" s="1">
        <v>486</v>
      </c>
      <c r="BB53" s="1">
        <v>522</v>
      </c>
      <c r="BC53" s="1">
        <v>554</v>
      </c>
      <c r="BD53" s="1">
        <v>475</v>
      </c>
      <c r="BE53" s="1">
        <v>359</v>
      </c>
      <c r="BF53" s="1">
        <v>366</v>
      </c>
      <c r="BG53" s="1">
        <v>365</v>
      </c>
      <c r="BH53" s="6"/>
    </row>
    <row r="54" spans="1:60" ht="13.5" customHeight="1" x14ac:dyDescent="0.2">
      <c r="A54" s="5"/>
      <c r="C54" s="1" t="s">
        <v>9</v>
      </c>
      <c r="AQ54" s="1">
        <v>1</v>
      </c>
      <c r="AR54" s="1">
        <v>0</v>
      </c>
      <c r="AS54" s="1">
        <v>1</v>
      </c>
      <c r="AT54" s="1">
        <v>0</v>
      </c>
      <c r="AU54" s="1">
        <v>1</v>
      </c>
      <c r="AV54" s="1">
        <v>1</v>
      </c>
      <c r="AW54" s="1">
        <v>6</v>
      </c>
      <c r="AX54" s="1">
        <v>2</v>
      </c>
      <c r="AY54" s="1">
        <v>1</v>
      </c>
      <c r="AZ54" s="1">
        <v>0</v>
      </c>
      <c r="BA54" s="1">
        <v>3</v>
      </c>
      <c r="BB54" s="1">
        <v>1</v>
      </c>
      <c r="BC54" s="1">
        <v>0</v>
      </c>
      <c r="BD54" s="1">
        <v>0</v>
      </c>
      <c r="BE54" s="1">
        <v>2</v>
      </c>
      <c r="BF54" s="1">
        <v>3</v>
      </c>
      <c r="BG54" s="1">
        <v>4</v>
      </c>
      <c r="BH54" s="6"/>
    </row>
    <row r="55" spans="1:60" ht="13.5" customHeight="1" x14ac:dyDescent="0.2">
      <c r="A55" s="5"/>
      <c r="C55" s="1" t="s">
        <v>5</v>
      </c>
      <c r="W55" s="1">
        <v>91</v>
      </c>
      <c r="X55" s="1">
        <v>96</v>
      </c>
      <c r="Y55" s="1">
        <v>100</v>
      </c>
      <c r="Z55" s="1">
        <v>146</v>
      </c>
      <c r="AA55" s="1">
        <v>169</v>
      </c>
      <c r="AB55" s="1">
        <v>188</v>
      </c>
      <c r="AC55" s="1">
        <v>180</v>
      </c>
      <c r="AD55" s="1">
        <v>120</v>
      </c>
      <c r="AE55" s="1">
        <v>133</v>
      </c>
      <c r="AF55" s="1">
        <v>122</v>
      </c>
      <c r="AG55" s="1">
        <v>120</v>
      </c>
      <c r="AH55" s="1">
        <v>78</v>
      </c>
      <c r="AI55" s="1">
        <v>76</v>
      </c>
      <c r="AJ55" s="1">
        <v>77</v>
      </c>
      <c r="AK55" s="1">
        <v>67</v>
      </c>
      <c r="AL55" s="1">
        <v>65</v>
      </c>
      <c r="AM55" s="1">
        <v>83</v>
      </c>
      <c r="AN55" s="1">
        <v>69</v>
      </c>
      <c r="AO55" s="1">
        <v>75</v>
      </c>
      <c r="AP55" s="1">
        <v>91</v>
      </c>
      <c r="AQ55" s="1">
        <v>55</v>
      </c>
      <c r="AR55" s="1">
        <v>96</v>
      </c>
      <c r="AS55" s="1">
        <v>88</v>
      </c>
      <c r="AT55" s="1">
        <v>75</v>
      </c>
      <c r="AU55" s="1">
        <v>103</v>
      </c>
      <c r="AV55" s="1">
        <v>98</v>
      </c>
      <c r="AW55" s="1">
        <v>124</v>
      </c>
      <c r="AX55" s="1">
        <v>123</v>
      </c>
      <c r="AY55" s="1">
        <v>145</v>
      </c>
      <c r="AZ55" s="1">
        <v>106</v>
      </c>
      <c r="BA55" s="1">
        <v>136</v>
      </c>
      <c r="BB55" s="1">
        <v>118</v>
      </c>
      <c r="BC55" s="1">
        <v>82</v>
      </c>
      <c r="BD55" s="1">
        <v>37</v>
      </c>
      <c r="BE55" s="1">
        <v>45</v>
      </c>
      <c r="BF55" s="1">
        <v>45</v>
      </c>
      <c r="BG55" s="1">
        <v>47</v>
      </c>
      <c r="BH55" s="6"/>
    </row>
    <row r="56" spans="1:60" ht="13.5" customHeight="1" x14ac:dyDescent="0.2">
      <c r="A56" s="5"/>
      <c r="C56" s="1" t="s">
        <v>7</v>
      </c>
      <c r="W56" s="1">
        <v>12</v>
      </c>
      <c r="X56" s="1">
        <v>22</v>
      </c>
      <c r="Y56" s="1">
        <v>28</v>
      </c>
      <c r="Z56" s="1">
        <v>21</v>
      </c>
      <c r="AA56" s="1">
        <v>16</v>
      </c>
      <c r="AB56" s="1">
        <v>18</v>
      </c>
      <c r="AC56" s="1">
        <v>29</v>
      </c>
      <c r="AD56" s="1">
        <v>35</v>
      </c>
      <c r="AE56" s="1">
        <v>31</v>
      </c>
      <c r="AF56" s="1">
        <v>31</v>
      </c>
      <c r="AG56" s="1">
        <v>31</v>
      </c>
      <c r="AH56" s="1">
        <v>28</v>
      </c>
      <c r="AI56" s="1">
        <v>16</v>
      </c>
      <c r="AJ56" s="1">
        <v>30</v>
      </c>
      <c r="AK56" s="1">
        <v>13</v>
      </c>
      <c r="AL56" s="1">
        <v>16</v>
      </c>
      <c r="AM56" s="1">
        <v>25</v>
      </c>
      <c r="AN56" s="1">
        <v>13</v>
      </c>
      <c r="AO56" s="1">
        <v>20</v>
      </c>
      <c r="AP56" s="1">
        <v>28</v>
      </c>
      <c r="AQ56" s="1">
        <v>33</v>
      </c>
      <c r="AR56" s="1">
        <v>37</v>
      </c>
      <c r="AS56" s="1">
        <v>21</v>
      </c>
      <c r="AT56" s="1">
        <v>22</v>
      </c>
      <c r="AU56" s="1">
        <v>44</v>
      </c>
      <c r="AV56" s="1">
        <v>36</v>
      </c>
      <c r="AW56" s="1">
        <v>39</v>
      </c>
      <c r="AX56" s="1">
        <v>38</v>
      </c>
      <c r="AY56" s="1">
        <v>37</v>
      </c>
      <c r="AZ56" s="1">
        <v>36</v>
      </c>
      <c r="BA56" s="1">
        <v>47</v>
      </c>
      <c r="BB56" s="1">
        <v>51</v>
      </c>
      <c r="BC56" s="1">
        <v>39</v>
      </c>
      <c r="BD56" s="1">
        <v>46</v>
      </c>
      <c r="BE56" s="1">
        <v>58</v>
      </c>
      <c r="BF56" s="1">
        <v>35</v>
      </c>
      <c r="BG56" s="1">
        <v>28</v>
      </c>
      <c r="BH56" s="6"/>
    </row>
    <row r="57" spans="1:60" ht="13.5" customHeight="1" x14ac:dyDescent="0.2">
      <c r="A57" s="5"/>
      <c r="W57" s="9">
        <f t="shared" ref="W57:AA57" si="40">SUM(W53:W56)</f>
        <v>583</v>
      </c>
      <c r="X57" s="9">
        <f t="shared" si="40"/>
        <v>543</v>
      </c>
      <c r="Y57" s="9">
        <f t="shared" si="40"/>
        <v>561</v>
      </c>
      <c r="Z57" s="9">
        <f t="shared" si="40"/>
        <v>580</v>
      </c>
      <c r="AA57" s="9">
        <f t="shared" si="40"/>
        <v>586</v>
      </c>
      <c r="AB57" s="9">
        <f t="shared" ref="AB57:AD57" si="41">SUM(AB53:AB56)</f>
        <v>541</v>
      </c>
      <c r="AC57" s="9">
        <f t="shared" si="41"/>
        <v>585</v>
      </c>
      <c r="AD57" s="9">
        <f t="shared" si="41"/>
        <v>547</v>
      </c>
      <c r="AE57" s="9">
        <f t="shared" ref="AE57:AG57" si="42">SUM(AE53:AE56)</f>
        <v>504</v>
      </c>
      <c r="AF57" s="9">
        <f t="shared" si="42"/>
        <v>542</v>
      </c>
      <c r="AG57" s="9">
        <f t="shared" si="42"/>
        <v>486</v>
      </c>
      <c r="AH57" s="9">
        <f t="shared" ref="AH57:AJ57" si="43">SUM(AH53:AH56)</f>
        <v>427</v>
      </c>
      <c r="AI57" s="9">
        <f t="shared" si="43"/>
        <v>403</v>
      </c>
      <c r="AJ57" s="9">
        <f t="shared" si="43"/>
        <v>443</v>
      </c>
      <c r="AK57" s="9">
        <f>SUM(AK53:AK56)</f>
        <v>390</v>
      </c>
      <c r="AL57" s="9">
        <f t="shared" ref="AL57:AV57" si="44">SUM(AL53:AL56)</f>
        <v>353</v>
      </c>
      <c r="AM57" s="9">
        <f t="shared" si="44"/>
        <v>386</v>
      </c>
      <c r="AN57" s="9">
        <f t="shared" si="44"/>
        <v>381</v>
      </c>
      <c r="AO57" s="9">
        <f t="shared" si="44"/>
        <v>406</v>
      </c>
      <c r="AP57" s="9">
        <f t="shared" si="44"/>
        <v>424</v>
      </c>
      <c r="AQ57" s="9">
        <f t="shared" si="44"/>
        <v>421</v>
      </c>
      <c r="AR57" s="9">
        <f t="shared" si="44"/>
        <v>458</v>
      </c>
      <c r="AS57" s="9">
        <f t="shared" si="44"/>
        <v>440</v>
      </c>
      <c r="AT57" s="9">
        <f t="shared" si="44"/>
        <v>432</v>
      </c>
      <c r="AU57" s="9">
        <f t="shared" si="44"/>
        <v>494</v>
      </c>
      <c r="AV57" s="9">
        <f t="shared" si="44"/>
        <v>558</v>
      </c>
      <c r="AW57" s="9">
        <f t="shared" ref="AW57:BB57" si="45">SUM(AW53:AW56)</f>
        <v>570</v>
      </c>
      <c r="AX57" s="9">
        <f t="shared" si="45"/>
        <v>565</v>
      </c>
      <c r="AY57" s="9">
        <f t="shared" si="45"/>
        <v>648</v>
      </c>
      <c r="AZ57" s="9">
        <f t="shared" si="45"/>
        <v>691</v>
      </c>
      <c r="BA57" s="9">
        <f t="shared" si="45"/>
        <v>672</v>
      </c>
      <c r="BB57" s="9">
        <f t="shared" si="45"/>
        <v>692</v>
      </c>
      <c r="BC57" s="9">
        <f t="shared" ref="BC57" si="46">SUM(BC53:BC56)</f>
        <v>675</v>
      </c>
      <c r="BD57" s="9">
        <f>SUM(BD52:BD56)</f>
        <v>582</v>
      </c>
      <c r="BE57" s="9">
        <f>SUM(BE52:BE56)</f>
        <v>511</v>
      </c>
      <c r="BF57" s="9">
        <f>SUM(BF52:BF56)</f>
        <v>512</v>
      </c>
      <c r="BG57" s="9">
        <f>SUM(BG52:BG56)</f>
        <v>456</v>
      </c>
      <c r="BH57" s="6"/>
    </row>
    <row r="58" spans="1:60" ht="13.5" customHeight="1" x14ac:dyDescent="0.2">
      <c r="A58" s="5"/>
      <c r="B58" s="8" t="s">
        <v>92</v>
      </c>
      <c r="BH58" s="6"/>
    </row>
    <row r="59" spans="1:60" ht="13.5" customHeight="1" x14ac:dyDescent="0.2">
      <c r="A59" s="5"/>
      <c r="C59" s="1" t="s">
        <v>0</v>
      </c>
      <c r="W59" s="1">
        <v>26</v>
      </c>
      <c r="X59" s="1">
        <v>19</v>
      </c>
      <c r="Y59" s="1">
        <v>16</v>
      </c>
      <c r="Z59" s="1">
        <v>16</v>
      </c>
      <c r="AA59" s="1">
        <v>31</v>
      </c>
      <c r="AB59" s="1">
        <v>34</v>
      </c>
      <c r="AC59" s="1">
        <v>45</v>
      </c>
      <c r="AD59" s="1">
        <v>52</v>
      </c>
      <c r="AE59" s="1">
        <v>44</v>
      </c>
      <c r="AF59" s="1">
        <v>61</v>
      </c>
      <c r="AG59" s="1">
        <v>50</v>
      </c>
      <c r="AH59" s="1">
        <v>46</v>
      </c>
      <c r="AI59" s="1">
        <v>60</v>
      </c>
      <c r="AJ59" s="1">
        <v>64</v>
      </c>
      <c r="AK59" s="1">
        <v>61</v>
      </c>
      <c r="AL59" s="1">
        <v>40</v>
      </c>
      <c r="AM59" s="1">
        <v>61</v>
      </c>
      <c r="AN59" s="1">
        <v>59</v>
      </c>
      <c r="AO59" s="1">
        <v>59</v>
      </c>
      <c r="AP59" s="1">
        <v>59</v>
      </c>
      <c r="AQ59" s="1">
        <v>72</v>
      </c>
      <c r="AR59" s="1">
        <v>72</v>
      </c>
      <c r="AS59" s="1">
        <v>88</v>
      </c>
      <c r="AT59" s="1">
        <v>78</v>
      </c>
      <c r="AU59" s="1">
        <v>99</v>
      </c>
      <c r="AV59" s="1">
        <v>96</v>
      </c>
      <c r="AW59" s="1">
        <v>116</v>
      </c>
      <c r="AX59" s="1">
        <v>102</v>
      </c>
      <c r="AY59" s="1">
        <v>109</v>
      </c>
      <c r="AZ59" s="1">
        <v>93</v>
      </c>
      <c r="BA59" s="1">
        <v>87</v>
      </c>
      <c r="BB59" s="1">
        <v>97</v>
      </c>
      <c r="BC59" s="1">
        <v>72</v>
      </c>
      <c r="BD59" s="1">
        <v>76</v>
      </c>
      <c r="BE59" s="1">
        <v>64</v>
      </c>
      <c r="BF59" s="1">
        <v>49</v>
      </c>
      <c r="BG59" s="1">
        <v>67</v>
      </c>
      <c r="BH59" s="6"/>
    </row>
    <row r="60" spans="1:60" ht="13.5" customHeight="1" x14ac:dyDescent="0.2">
      <c r="A60" s="5"/>
      <c r="C60" s="1" t="s">
        <v>5</v>
      </c>
      <c r="W60" s="1">
        <v>5</v>
      </c>
      <c r="X60" s="1">
        <v>4</v>
      </c>
      <c r="Y60" s="1">
        <v>10</v>
      </c>
      <c r="Z60" s="1">
        <v>10</v>
      </c>
      <c r="AA60" s="1">
        <v>10</v>
      </c>
      <c r="AB60" s="1">
        <v>14</v>
      </c>
      <c r="AC60" s="1">
        <v>14</v>
      </c>
      <c r="AD60" s="1">
        <v>9</v>
      </c>
      <c r="AE60" s="1">
        <v>21</v>
      </c>
      <c r="AF60" s="1">
        <v>8</v>
      </c>
      <c r="AG60" s="1">
        <v>21</v>
      </c>
      <c r="AH60" s="1">
        <v>9</v>
      </c>
      <c r="AI60" s="1">
        <v>13</v>
      </c>
      <c r="AJ60" s="1">
        <v>8</v>
      </c>
      <c r="AK60" s="1">
        <v>15</v>
      </c>
      <c r="AL60" s="1">
        <v>12</v>
      </c>
      <c r="AM60" s="1">
        <v>11</v>
      </c>
      <c r="AN60" s="1">
        <v>11</v>
      </c>
      <c r="AO60" s="1">
        <v>14</v>
      </c>
      <c r="AP60" s="1">
        <v>21</v>
      </c>
      <c r="AQ60" s="1">
        <v>21</v>
      </c>
      <c r="AR60" s="1">
        <v>15</v>
      </c>
      <c r="AS60" s="1">
        <v>16</v>
      </c>
      <c r="AT60" s="1">
        <v>16</v>
      </c>
      <c r="AU60" s="1">
        <v>21</v>
      </c>
      <c r="AV60" s="1">
        <v>18</v>
      </c>
      <c r="AW60" s="1">
        <v>8</v>
      </c>
      <c r="AX60" s="1">
        <v>17</v>
      </c>
      <c r="AY60" s="1">
        <v>15</v>
      </c>
      <c r="AZ60" s="1">
        <v>12</v>
      </c>
      <c r="BA60" s="1">
        <v>10</v>
      </c>
      <c r="BB60" s="1">
        <v>17</v>
      </c>
      <c r="BC60" s="1">
        <v>16</v>
      </c>
      <c r="BD60" s="1">
        <v>9</v>
      </c>
      <c r="BE60" s="1">
        <v>15</v>
      </c>
      <c r="BF60" s="1">
        <v>7</v>
      </c>
      <c r="BG60" s="1">
        <v>13</v>
      </c>
      <c r="BH60" s="6"/>
    </row>
    <row r="61" spans="1:60" ht="13.5" customHeight="1" x14ac:dyDescent="0.2">
      <c r="A61" s="5"/>
      <c r="C61" s="1" t="s">
        <v>7</v>
      </c>
      <c r="W61" s="1">
        <v>0</v>
      </c>
      <c r="X61" s="1">
        <v>3</v>
      </c>
      <c r="Y61" s="1">
        <v>0</v>
      </c>
      <c r="Z61" s="1">
        <v>1</v>
      </c>
      <c r="AA61" s="1">
        <v>0</v>
      </c>
      <c r="AB61" s="1">
        <v>1</v>
      </c>
      <c r="AC61" s="1">
        <v>1</v>
      </c>
      <c r="AD61" s="1">
        <v>4</v>
      </c>
      <c r="AE61" s="1">
        <v>0</v>
      </c>
      <c r="AF61" s="1">
        <v>0</v>
      </c>
      <c r="AG61" s="1">
        <v>2</v>
      </c>
      <c r="AH61" s="1">
        <v>4</v>
      </c>
      <c r="AI61" s="1">
        <v>1</v>
      </c>
      <c r="AJ61" s="1">
        <v>6</v>
      </c>
      <c r="AK61" s="1">
        <v>4</v>
      </c>
      <c r="AL61" s="1">
        <v>3</v>
      </c>
      <c r="AM61" s="1">
        <v>4</v>
      </c>
      <c r="AN61" s="1">
        <v>7</v>
      </c>
      <c r="AO61" s="1">
        <v>3</v>
      </c>
      <c r="AP61" s="1">
        <v>2</v>
      </c>
      <c r="AQ61" s="1">
        <v>4</v>
      </c>
      <c r="AR61" s="1">
        <v>2</v>
      </c>
      <c r="AS61" s="1">
        <v>0</v>
      </c>
      <c r="AT61" s="1">
        <v>3</v>
      </c>
      <c r="AU61" s="1">
        <v>4</v>
      </c>
      <c r="AV61" s="1">
        <v>2</v>
      </c>
      <c r="AW61" s="1">
        <v>2</v>
      </c>
      <c r="AX61" s="1">
        <v>3</v>
      </c>
      <c r="AY61" s="1">
        <v>7</v>
      </c>
      <c r="AZ61" s="1">
        <v>4</v>
      </c>
      <c r="BA61" s="1">
        <v>2</v>
      </c>
      <c r="BB61" s="1">
        <v>3</v>
      </c>
      <c r="BC61" s="1">
        <v>9</v>
      </c>
      <c r="BD61" s="1">
        <v>2</v>
      </c>
      <c r="BE61" s="1">
        <v>5</v>
      </c>
      <c r="BF61" s="1">
        <v>3</v>
      </c>
      <c r="BG61" s="1">
        <v>3</v>
      </c>
      <c r="BH61" s="6"/>
    </row>
    <row r="62" spans="1:60" ht="13.5" customHeight="1" x14ac:dyDescent="0.2">
      <c r="A62" s="5"/>
      <c r="W62" s="9">
        <f t="shared" ref="W62:AA62" si="47">SUM(W59:W61)</f>
        <v>31</v>
      </c>
      <c r="X62" s="9">
        <f t="shared" si="47"/>
        <v>26</v>
      </c>
      <c r="Y62" s="9">
        <f t="shared" si="47"/>
        <v>26</v>
      </c>
      <c r="Z62" s="9">
        <f t="shared" si="47"/>
        <v>27</v>
      </c>
      <c r="AA62" s="9">
        <f t="shared" si="47"/>
        <v>41</v>
      </c>
      <c r="AB62" s="9">
        <f t="shared" ref="AB62:AD62" si="48">SUM(AB59:AB61)</f>
        <v>49</v>
      </c>
      <c r="AC62" s="9">
        <f t="shared" si="48"/>
        <v>60</v>
      </c>
      <c r="AD62" s="9">
        <f t="shared" si="48"/>
        <v>65</v>
      </c>
      <c r="AE62" s="9">
        <f t="shared" ref="AE62:AG62" si="49">SUM(AE59:AE61)</f>
        <v>65</v>
      </c>
      <c r="AF62" s="9">
        <f t="shared" si="49"/>
        <v>69</v>
      </c>
      <c r="AG62" s="9">
        <f t="shared" si="49"/>
        <v>73</v>
      </c>
      <c r="AH62" s="9">
        <f t="shared" ref="AH62:AJ62" si="50">SUM(AH59:AH61)</f>
        <v>59</v>
      </c>
      <c r="AI62" s="9">
        <f t="shared" si="50"/>
        <v>74</v>
      </c>
      <c r="AJ62" s="9">
        <f t="shared" si="50"/>
        <v>78</v>
      </c>
      <c r="AK62" s="9">
        <f t="shared" ref="AK62:AV62" si="51">SUM(AK59:AK61)</f>
        <v>80</v>
      </c>
      <c r="AL62" s="9">
        <f t="shared" si="51"/>
        <v>55</v>
      </c>
      <c r="AM62" s="9">
        <f t="shared" si="51"/>
        <v>76</v>
      </c>
      <c r="AN62" s="9">
        <f t="shared" si="51"/>
        <v>77</v>
      </c>
      <c r="AO62" s="9">
        <f t="shared" si="51"/>
        <v>76</v>
      </c>
      <c r="AP62" s="9">
        <f t="shared" si="51"/>
        <v>82</v>
      </c>
      <c r="AQ62" s="9">
        <f t="shared" si="51"/>
        <v>97</v>
      </c>
      <c r="AR62" s="9">
        <f t="shared" si="51"/>
        <v>89</v>
      </c>
      <c r="AS62" s="9">
        <f t="shared" si="51"/>
        <v>104</v>
      </c>
      <c r="AT62" s="9">
        <f t="shared" si="51"/>
        <v>97</v>
      </c>
      <c r="AU62" s="9">
        <f t="shared" si="51"/>
        <v>124</v>
      </c>
      <c r="AV62" s="9">
        <f t="shared" si="51"/>
        <v>116</v>
      </c>
      <c r="AW62" s="9">
        <f t="shared" ref="AW62:BB62" si="52">SUM(AW59:AW61)</f>
        <v>126</v>
      </c>
      <c r="AX62" s="9">
        <f t="shared" si="52"/>
        <v>122</v>
      </c>
      <c r="AY62" s="9">
        <f t="shared" si="52"/>
        <v>131</v>
      </c>
      <c r="AZ62" s="9">
        <f t="shared" si="52"/>
        <v>109</v>
      </c>
      <c r="BA62" s="9">
        <f t="shared" si="52"/>
        <v>99</v>
      </c>
      <c r="BB62" s="9">
        <f t="shared" si="52"/>
        <v>117</v>
      </c>
      <c r="BC62" s="9">
        <f t="shared" ref="BC62:BD62" si="53">SUM(BC59:BC61)</f>
        <v>97</v>
      </c>
      <c r="BD62" s="9">
        <f t="shared" si="53"/>
        <v>87</v>
      </c>
      <c r="BE62" s="9">
        <f t="shared" ref="BE62:BF62" si="54">SUM(BE59:BE61)</f>
        <v>84</v>
      </c>
      <c r="BF62" s="9">
        <f t="shared" si="54"/>
        <v>59</v>
      </c>
      <c r="BG62" s="9">
        <f t="shared" ref="BG62" si="55">SUM(BG59:BG61)</f>
        <v>83</v>
      </c>
      <c r="BH62" s="6"/>
    </row>
    <row r="63" spans="1:60" ht="13.5" customHeight="1" x14ac:dyDescent="0.2">
      <c r="A63" s="5"/>
      <c r="B63" s="8" t="s">
        <v>86</v>
      </c>
      <c r="BH63" s="6"/>
    </row>
    <row r="64" spans="1:60" ht="13.5" customHeight="1" x14ac:dyDescent="0.2">
      <c r="A64" s="5"/>
      <c r="B64" s="8"/>
      <c r="C64" s="1" t="s">
        <v>10</v>
      </c>
      <c r="BG64" s="1">
        <v>16</v>
      </c>
      <c r="BH64" s="6"/>
    </row>
    <row r="65" spans="1:60" ht="13.5" customHeight="1" x14ac:dyDescent="0.2">
      <c r="A65" s="5"/>
      <c r="C65" s="1" t="s">
        <v>0</v>
      </c>
      <c r="W65" s="1">
        <v>160</v>
      </c>
      <c r="X65" s="1">
        <v>178</v>
      </c>
      <c r="Y65" s="1">
        <v>191</v>
      </c>
      <c r="Z65" s="1">
        <v>185</v>
      </c>
      <c r="AA65" s="1">
        <v>177</v>
      </c>
      <c r="AB65" s="1">
        <v>200</v>
      </c>
      <c r="AC65" s="1">
        <v>232</v>
      </c>
      <c r="AD65" s="1">
        <v>244</v>
      </c>
      <c r="AE65" s="1">
        <v>253</v>
      </c>
      <c r="AF65" s="1">
        <v>200</v>
      </c>
      <c r="AG65" s="1">
        <v>189</v>
      </c>
      <c r="AH65" s="1">
        <v>190</v>
      </c>
      <c r="AI65" s="1">
        <v>228</v>
      </c>
      <c r="AJ65" s="1">
        <v>262</v>
      </c>
      <c r="AK65" s="1">
        <v>284</v>
      </c>
      <c r="AL65" s="1">
        <v>237</v>
      </c>
      <c r="AM65" s="1">
        <v>228</v>
      </c>
      <c r="AN65" s="1">
        <v>233</v>
      </c>
      <c r="AO65" s="1">
        <v>263</v>
      </c>
      <c r="AP65" s="1">
        <v>250</v>
      </c>
      <c r="AQ65" s="1">
        <v>234</v>
      </c>
      <c r="AR65" s="1">
        <v>278</v>
      </c>
      <c r="AS65" s="1">
        <v>298</v>
      </c>
      <c r="AT65" s="1">
        <v>274</v>
      </c>
      <c r="AU65" s="1">
        <v>275</v>
      </c>
      <c r="AV65" s="1">
        <v>279</v>
      </c>
      <c r="AW65" s="1">
        <v>309</v>
      </c>
      <c r="AX65" s="1">
        <v>318</v>
      </c>
      <c r="AY65" s="1">
        <v>269</v>
      </c>
      <c r="AZ65" s="1">
        <v>282</v>
      </c>
      <c r="BA65" s="1">
        <v>336</v>
      </c>
      <c r="BB65" s="1">
        <v>323</v>
      </c>
      <c r="BC65" s="1">
        <v>312</v>
      </c>
      <c r="BD65" s="1">
        <v>193</v>
      </c>
      <c r="BE65" s="1">
        <v>112</v>
      </c>
      <c r="BF65" s="1">
        <v>82</v>
      </c>
      <c r="BG65" s="1">
        <v>97</v>
      </c>
      <c r="BH65" s="6"/>
    </row>
    <row r="66" spans="1:60" ht="13.5" customHeight="1" x14ac:dyDescent="0.2">
      <c r="A66" s="5"/>
      <c r="C66" s="1" t="s">
        <v>9</v>
      </c>
      <c r="AO66" s="1">
        <v>0</v>
      </c>
      <c r="AP66" s="1">
        <v>1</v>
      </c>
      <c r="AQ66" s="1">
        <v>0</v>
      </c>
      <c r="AR66" s="1">
        <v>3</v>
      </c>
      <c r="AS66" s="1">
        <v>0</v>
      </c>
      <c r="AT66" s="1">
        <v>0</v>
      </c>
      <c r="AU66" s="1">
        <v>3</v>
      </c>
      <c r="AV66" s="1">
        <v>2</v>
      </c>
      <c r="AW66" s="1">
        <v>1</v>
      </c>
      <c r="AX66" s="1">
        <v>3</v>
      </c>
      <c r="AY66" s="1">
        <v>5</v>
      </c>
      <c r="AZ66" s="1">
        <v>1</v>
      </c>
      <c r="BA66" s="1">
        <v>2</v>
      </c>
      <c r="BB66" s="1">
        <v>4</v>
      </c>
      <c r="BC66" s="1">
        <v>2</v>
      </c>
      <c r="BD66" s="1">
        <v>3</v>
      </c>
      <c r="BE66" s="1">
        <v>2</v>
      </c>
      <c r="BF66" s="1">
        <v>1</v>
      </c>
      <c r="BG66" s="1">
        <v>1</v>
      </c>
      <c r="BH66" s="6"/>
    </row>
    <row r="67" spans="1:60" ht="13.5" customHeight="1" x14ac:dyDescent="0.2">
      <c r="A67" s="5"/>
      <c r="C67" s="1" t="s">
        <v>5</v>
      </c>
      <c r="W67" s="1">
        <v>10</v>
      </c>
      <c r="X67" s="1">
        <v>10</v>
      </c>
      <c r="Y67" s="1">
        <v>17</v>
      </c>
      <c r="Z67" s="1">
        <v>8</v>
      </c>
      <c r="AA67" s="1">
        <v>15</v>
      </c>
      <c r="AB67" s="1">
        <v>16</v>
      </c>
      <c r="AC67" s="1">
        <v>30</v>
      </c>
      <c r="AD67" s="1">
        <v>24</v>
      </c>
      <c r="AE67" s="1">
        <v>21</v>
      </c>
      <c r="AF67" s="1">
        <v>17</v>
      </c>
      <c r="AG67" s="1">
        <v>20</v>
      </c>
      <c r="AH67" s="1">
        <v>18</v>
      </c>
      <c r="AI67" s="1">
        <v>16</v>
      </c>
      <c r="AJ67" s="1">
        <v>15</v>
      </c>
      <c r="AK67" s="1">
        <v>14</v>
      </c>
      <c r="AL67" s="1">
        <v>23</v>
      </c>
      <c r="AM67" s="1">
        <v>14</v>
      </c>
      <c r="AN67" s="1">
        <v>13</v>
      </c>
      <c r="AO67" s="1">
        <v>29</v>
      </c>
      <c r="AP67" s="1">
        <v>23</v>
      </c>
      <c r="AQ67" s="1">
        <v>13</v>
      </c>
      <c r="AR67" s="1">
        <v>16</v>
      </c>
      <c r="AS67" s="1">
        <v>29</v>
      </c>
      <c r="AT67" s="1">
        <v>16</v>
      </c>
      <c r="AU67" s="1">
        <v>27</v>
      </c>
      <c r="AV67" s="1">
        <v>30</v>
      </c>
      <c r="AW67" s="1">
        <v>22</v>
      </c>
      <c r="AX67" s="1">
        <v>23</v>
      </c>
      <c r="AY67" s="1">
        <v>36</v>
      </c>
      <c r="AZ67" s="1">
        <v>38</v>
      </c>
      <c r="BA67" s="1">
        <v>32</v>
      </c>
      <c r="BB67" s="1">
        <v>29</v>
      </c>
      <c r="BC67" s="1">
        <v>25</v>
      </c>
      <c r="BD67" s="1">
        <v>29</v>
      </c>
      <c r="BE67" s="1">
        <v>24</v>
      </c>
      <c r="BF67" s="1">
        <v>13</v>
      </c>
      <c r="BG67" s="1">
        <v>17</v>
      </c>
      <c r="BH67" s="6"/>
    </row>
    <row r="68" spans="1:60" ht="13.5" customHeight="1" x14ac:dyDescent="0.2">
      <c r="A68" s="5"/>
      <c r="C68" s="1" t="s">
        <v>7</v>
      </c>
      <c r="W68" s="1">
        <v>6</v>
      </c>
      <c r="X68" s="1">
        <v>9</v>
      </c>
      <c r="Y68" s="1">
        <v>3</v>
      </c>
      <c r="Z68" s="1">
        <v>1</v>
      </c>
      <c r="AA68" s="1">
        <v>4</v>
      </c>
      <c r="AB68" s="1">
        <v>1</v>
      </c>
      <c r="AC68" s="1">
        <v>8</v>
      </c>
      <c r="AD68" s="1">
        <v>5</v>
      </c>
      <c r="AE68" s="1">
        <v>3</v>
      </c>
      <c r="AF68" s="1">
        <v>5</v>
      </c>
      <c r="AG68" s="1">
        <v>6</v>
      </c>
      <c r="AH68" s="1">
        <v>3</v>
      </c>
      <c r="AI68" s="1">
        <v>6</v>
      </c>
      <c r="AJ68" s="1">
        <v>4</v>
      </c>
      <c r="AK68" s="1">
        <v>11</v>
      </c>
      <c r="AL68" s="1">
        <v>5</v>
      </c>
      <c r="AM68" s="1">
        <v>10</v>
      </c>
      <c r="AN68" s="1">
        <v>6</v>
      </c>
      <c r="AO68" s="1">
        <v>3</v>
      </c>
      <c r="AP68" s="1">
        <v>4</v>
      </c>
      <c r="AQ68" s="1">
        <v>5</v>
      </c>
      <c r="AR68" s="1">
        <v>4</v>
      </c>
      <c r="AS68" s="1">
        <v>8</v>
      </c>
      <c r="AT68" s="1">
        <v>7</v>
      </c>
      <c r="AU68" s="1">
        <v>8</v>
      </c>
      <c r="AV68" s="1">
        <v>7</v>
      </c>
      <c r="AW68" s="1">
        <v>9</v>
      </c>
      <c r="AX68" s="1">
        <v>11</v>
      </c>
      <c r="AY68" s="1">
        <v>17</v>
      </c>
      <c r="AZ68" s="1">
        <v>8</v>
      </c>
      <c r="BA68" s="1">
        <v>11</v>
      </c>
      <c r="BB68" s="1">
        <v>12</v>
      </c>
      <c r="BC68" s="1">
        <v>13</v>
      </c>
      <c r="BD68" s="1">
        <v>14</v>
      </c>
      <c r="BE68" s="1">
        <v>8</v>
      </c>
      <c r="BF68" s="1">
        <v>6</v>
      </c>
      <c r="BG68" s="1">
        <v>11</v>
      </c>
      <c r="BH68" s="6"/>
    </row>
    <row r="69" spans="1:60" ht="13.5" customHeight="1" x14ac:dyDescent="0.2">
      <c r="A69" s="5"/>
      <c r="W69" s="9">
        <f t="shared" ref="W69:AA69" si="56">SUM(W65:W68)</f>
        <v>176</v>
      </c>
      <c r="X69" s="9">
        <f t="shared" si="56"/>
        <v>197</v>
      </c>
      <c r="Y69" s="9">
        <f t="shared" si="56"/>
        <v>211</v>
      </c>
      <c r="Z69" s="9">
        <f t="shared" si="56"/>
        <v>194</v>
      </c>
      <c r="AA69" s="9">
        <f t="shared" si="56"/>
        <v>196</v>
      </c>
      <c r="AB69" s="9">
        <f>SUM(AB65:AB68)</f>
        <v>217</v>
      </c>
      <c r="AC69" s="9">
        <f t="shared" ref="AC69:AD69" si="57">SUM(AC65:AC68)</f>
        <v>270</v>
      </c>
      <c r="AD69" s="9">
        <f t="shared" si="57"/>
        <v>273</v>
      </c>
      <c r="AE69" s="9">
        <f t="shared" ref="AE69:AG69" si="58">SUM(AE65:AE68)</f>
        <v>277</v>
      </c>
      <c r="AF69" s="9">
        <f t="shared" si="58"/>
        <v>222</v>
      </c>
      <c r="AG69" s="9">
        <f t="shared" si="58"/>
        <v>215</v>
      </c>
      <c r="AH69" s="9">
        <f t="shared" ref="AH69:AJ69" si="59">SUM(AH65:AH68)</f>
        <v>211</v>
      </c>
      <c r="AI69" s="9">
        <f t="shared" si="59"/>
        <v>250</v>
      </c>
      <c r="AJ69" s="9">
        <f t="shared" si="59"/>
        <v>281</v>
      </c>
      <c r="AK69" s="9">
        <f>SUM(AK65:AK68)</f>
        <v>309</v>
      </c>
      <c r="AL69" s="9">
        <f t="shared" ref="AL69:AV69" si="60">SUM(AL65:AL68)</f>
        <v>265</v>
      </c>
      <c r="AM69" s="9">
        <f t="shared" si="60"/>
        <v>252</v>
      </c>
      <c r="AN69" s="9">
        <f t="shared" si="60"/>
        <v>252</v>
      </c>
      <c r="AO69" s="9">
        <f t="shared" si="60"/>
        <v>295</v>
      </c>
      <c r="AP69" s="9">
        <f t="shared" si="60"/>
        <v>278</v>
      </c>
      <c r="AQ69" s="9">
        <f t="shared" si="60"/>
        <v>252</v>
      </c>
      <c r="AR69" s="9">
        <f t="shared" si="60"/>
        <v>301</v>
      </c>
      <c r="AS69" s="9">
        <f t="shared" si="60"/>
        <v>335</v>
      </c>
      <c r="AT69" s="9">
        <f t="shared" si="60"/>
        <v>297</v>
      </c>
      <c r="AU69" s="9">
        <f t="shared" si="60"/>
        <v>313</v>
      </c>
      <c r="AV69" s="9">
        <f t="shared" si="60"/>
        <v>318</v>
      </c>
      <c r="AW69" s="9">
        <f t="shared" ref="AW69:BB69" si="61">SUM(AW65:AW68)</f>
        <v>341</v>
      </c>
      <c r="AX69" s="9">
        <f t="shared" si="61"/>
        <v>355</v>
      </c>
      <c r="AY69" s="9">
        <f t="shared" si="61"/>
        <v>327</v>
      </c>
      <c r="AZ69" s="9">
        <f t="shared" si="61"/>
        <v>329</v>
      </c>
      <c r="BA69" s="9">
        <f t="shared" si="61"/>
        <v>381</v>
      </c>
      <c r="BB69" s="9">
        <f t="shared" si="61"/>
        <v>368</v>
      </c>
      <c r="BC69" s="9">
        <f t="shared" ref="BC69:BD69" si="62">SUM(BC65:BC68)</f>
        <v>352</v>
      </c>
      <c r="BD69" s="9">
        <f t="shared" si="62"/>
        <v>239</v>
      </c>
      <c r="BE69" s="9">
        <f t="shared" ref="BE69:BF69" si="63">SUM(BE65:BE68)</f>
        <v>146</v>
      </c>
      <c r="BF69" s="9">
        <f t="shared" si="63"/>
        <v>102</v>
      </c>
      <c r="BG69" s="9">
        <f>SUM(BG64:BG68)</f>
        <v>142</v>
      </c>
      <c r="BH69" s="6"/>
    </row>
    <row r="70" spans="1:60" ht="13.5" customHeight="1" x14ac:dyDescent="0.2">
      <c r="A70" s="5"/>
      <c r="B70" s="8" t="s">
        <v>87</v>
      </c>
      <c r="BH70" s="6"/>
    </row>
    <row r="71" spans="1:60" ht="13.5" customHeight="1" x14ac:dyDescent="0.2">
      <c r="A71" s="5"/>
      <c r="C71" s="1" t="s">
        <v>9</v>
      </c>
      <c r="AL71" s="1">
        <v>0</v>
      </c>
      <c r="AM71" s="1">
        <v>33</v>
      </c>
      <c r="AN71" s="1">
        <v>0</v>
      </c>
      <c r="AO71" s="1">
        <v>1</v>
      </c>
      <c r="AP71" s="1">
        <v>18</v>
      </c>
      <c r="AQ71" s="1">
        <v>0</v>
      </c>
      <c r="AR71" s="1">
        <v>21</v>
      </c>
      <c r="AS71" s="1">
        <v>16</v>
      </c>
      <c r="AT71" s="1">
        <v>37</v>
      </c>
      <c r="AU71" s="1">
        <v>39</v>
      </c>
      <c r="AV71" s="1">
        <v>26</v>
      </c>
      <c r="AW71" s="1">
        <v>41</v>
      </c>
      <c r="AX71" s="1">
        <v>25</v>
      </c>
      <c r="AY71" s="1">
        <v>21</v>
      </c>
      <c r="AZ71" s="1">
        <v>20</v>
      </c>
      <c r="BA71" s="1">
        <v>16</v>
      </c>
      <c r="BB71" s="1">
        <v>24</v>
      </c>
      <c r="BC71" s="1">
        <v>14</v>
      </c>
      <c r="BD71" s="1">
        <v>9</v>
      </c>
      <c r="BE71" s="1">
        <v>9</v>
      </c>
      <c r="BF71" s="1">
        <v>18</v>
      </c>
      <c r="BG71" s="1">
        <v>25</v>
      </c>
      <c r="BH71" s="6"/>
    </row>
    <row r="72" spans="1:60" ht="13.5" customHeight="1" x14ac:dyDescent="0.2">
      <c r="A72" s="5"/>
      <c r="C72" s="1" t="s">
        <v>5</v>
      </c>
      <c r="AI72" s="1">
        <v>0</v>
      </c>
      <c r="AJ72" s="1">
        <v>6</v>
      </c>
      <c r="AK72" s="1">
        <v>4</v>
      </c>
      <c r="AL72" s="1">
        <v>13</v>
      </c>
      <c r="AM72" s="1">
        <f>15-AM80</f>
        <v>7</v>
      </c>
      <c r="AN72" s="1">
        <v>12</v>
      </c>
      <c r="AO72" s="1">
        <v>10</v>
      </c>
      <c r="AP72" s="1">
        <v>7</v>
      </c>
      <c r="AQ72" s="1">
        <v>13</v>
      </c>
      <c r="AR72" s="1">
        <v>15</v>
      </c>
      <c r="AS72" s="1">
        <v>13</v>
      </c>
      <c r="AT72" s="1">
        <v>7</v>
      </c>
      <c r="AU72" s="1">
        <v>19</v>
      </c>
      <c r="AV72" s="1">
        <v>8</v>
      </c>
      <c r="AW72" s="1">
        <v>14</v>
      </c>
      <c r="AX72" s="1">
        <v>8</v>
      </c>
      <c r="AY72" s="1">
        <v>12</v>
      </c>
      <c r="AZ72" s="1">
        <v>7</v>
      </c>
      <c r="BA72" s="1">
        <v>6</v>
      </c>
      <c r="BB72" s="1">
        <v>3</v>
      </c>
      <c r="BC72" s="1">
        <v>10</v>
      </c>
      <c r="BD72" s="1">
        <v>5</v>
      </c>
      <c r="BE72" s="1">
        <v>6</v>
      </c>
      <c r="BF72" s="1">
        <v>7</v>
      </c>
      <c r="BG72" s="1">
        <v>7</v>
      </c>
      <c r="BH72" s="6"/>
    </row>
    <row r="73" spans="1:60" ht="13.5" hidden="1" customHeight="1" x14ac:dyDescent="0.2">
      <c r="A73" s="5"/>
      <c r="C73" s="1" t="s">
        <v>7</v>
      </c>
      <c r="AM73" s="17">
        <f>5-AM81</f>
        <v>0</v>
      </c>
      <c r="BH73" s="6"/>
    </row>
    <row r="74" spans="1:60" ht="13.5" customHeight="1" x14ac:dyDescent="0.2">
      <c r="A74" s="5"/>
      <c r="C74" s="1" t="s">
        <v>32</v>
      </c>
      <c r="W74" s="1">
        <v>137</v>
      </c>
      <c r="X74" s="1">
        <v>134</v>
      </c>
      <c r="Y74" s="1">
        <v>131</v>
      </c>
      <c r="Z74" s="1">
        <v>154</v>
      </c>
      <c r="AA74" s="1">
        <v>158</v>
      </c>
      <c r="AB74" s="1">
        <v>149</v>
      </c>
      <c r="AC74" s="1">
        <v>130</v>
      </c>
      <c r="AD74" s="1">
        <v>131</v>
      </c>
      <c r="AE74" s="1">
        <v>121</v>
      </c>
      <c r="AF74" s="1">
        <v>153</v>
      </c>
      <c r="AG74" s="1">
        <v>121</v>
      </c>
      <c r="AH74" s="1">
        <v>131</v>
      </c>
      <c r="AI74" s="1">
        <v>185</v>
      </c>
      <c r="AJ74" s="1">
        <v>166</v>
      </c>
      <c r="AK74" s="1">
        <v>157</v>
      </c>
      <c r="AL74" s="1">
        <v>139</v>
      </c>
      <c r="AM74" s="1">
        <v>172</v>
      </c>
      <c r="AN74" s="1">
        <v>175</v>
      </c>
      <c r="AO74" s="1">
        <v>138</v>
      </c>
      <c r="AP74" s="1">
        <v>139</v>
      </c>
      <c r="AQ74" s="1">
        <v>143</v>
      </c>
      <c r="AR74" s="1">
        <v>148</v>
      </c>
      <c r="AS74" s="1">
        <v>152</v>
      </c>
      <c r="AT74" s="1">
        <v>141</v>
      </c>
      <c r="AU74" s="1">
        <v>144</v>
      </c>
      <c r="AV74" s="1">
        <v>142</v>
      </c>
      <c r="AW74" s="1">
        <v>133</v>
      </c>
      <c r="AX74" s="1">
        <v>132</v>
      </c>
      <c r="AY74" s="1">
        <v>132</v>
      </c>
      <c r="AZ74" s="1">
        <v>114</v>
      </c>
      <c r="BA74" s="1">
        <v>101</v>
      </c>
      <c r="BB74" s="1">
        <v>94</v>
      </c>
      <c r="BC74" s="1">
        <v>93</v>
      </c>
      <c r="BD74" s="1">
        <v>84</v>
      </c>
      <c r="BE74" s="1">
        <v>83</v>
      </c>
      <c r="BF74" s="1">
        <v>92</v>
      </c>
      <c r="BG74" s="1">
        <v>106</v>
      </c>
      <c r="BH74" s="6"/>
    </row>
    <row r="75" spans="1:60" ht="13.5" customHeight="1" x14ac:dyDescent="0.2">
      <c r="A75" s="5"/>
      <c r="W75" s="9">
        <f t="shared" ref="W75:AA75" si="64">W74</f>
        <v>137</v>
      </c>
      <c r="X75" s="9">
        <f t="shared" si="64"/>
        <v>134</v>
      </c>
      <c r="Y75" s="9">
        <f t="shared" si="64"/>
        <v>131</v>
      </c>
      <c r="Z75" s="9">
        <f t="shared" si="64"/>
        <v>154</v>
      </c>
      <c r="AA75" s="9">
        <f t="shared" si="64"/>
        <v>158</v>
      </c>
      <c r="AB75" s="9">
        <f t="shared" ref="AB75:AD75" si="65">AB74</f>
        <v>149</v>
      </c>
      <c r="AC75" s="9">
        <f t="shared" si="65"/>
        <v>130</v>
      </c>
      <c r="AD75" s="9">
        <f t="shared" si="65"/>
        <v>131</v>
      </c>
      <c r="AE75" s="9">
        <f t="shared" ref="AE75:AG75" si="66">AE74</f>
        <v>121</v>
      </c>
      <c r="AF75" s="9">
        <f t="shared" si="66"/>
        <v>153</v>
      </c>
      <c r="AG75" s="9">
        <f t="shared" si="66"/>
        <v>121</v>
      </c>
      <c r="AH75" s="9">
        <f>AH74</f>
        <v>131</v>
      </c>
      <c r="AI75" s="9">
        <f t="shared" ref="AI75:AJ75" si="67">SUM(AI72:AI74)</f>
        <v>185</v>
      </c>
      <c r="AJ75" s="9">
        <f t="shared" si="67"/>
        <v>172</v>
      </c>
      <c r="AK75" s="9">
        <f>SUM(AK72:AK74)</f>
        <v>161</v>
      </c>
      <c r="AL75" s="9">
        <f t="shared" ref="AL75:AV75" si="68">SUM(AL71:AL74)</f>
        <v>152</v>
      </c>
      <c r="AM75" s="9">
        <f t="shared" si="68"/>
        <v>212</v>
      </c>
      <c r="AN75" s="9">
        <f t="shared" si="68"/>
        <v>187</v>
      </c>
      <c r="AO75" s="9">
        <f t="shared" si="68"/>
        <v>149</v>
      </c>
      <c r="AP75" s="9">
        <f t="shared" si="68"/>
        <v>164</v>
      </c>
      <c r="AQ75" s="9">
        <f t="shared" si="68"/>
        <v>156</v>
      </c>
      <c r="AR75" s="9">
        <f t="shared" si="68"/>
        <v>184</v>
      </c>
      <c r="AS75" s="9">
        <f t="shared" si="68"/>
        <v>181</v>
      </c>
      <c r="AT75" s="9">
        <f t="shared" si="68"/>
        <v>185</v>
      </c>
      <c r="AU75" s="9">
        <f t="shared" si="68"/>
        <v>202</v>
      </c>
      <c r="AV75" s="9">
        <f t="shared" si="68"/>
        <v>176</v>
      </c>
      <c r="AW75" s="9">
        <f t="shared" ref="AW75:BB75" si="69">SUM(AW71:AW74)</f>
        <v>188</v>
      </c>
      <c r="AX75" s="9">
        <f t="shared" si="69"/>
        <v>165</v>
      </c>
      <c r="AY75" s="9">
        <f t="shared" si="69"/>
        <v>165</v>
      </c>
      <c r="AZ75" s="9">
        <f t="shared" si="69"/>
        <v>141</v>
      </c>
      <c r="BA75" s="9">
        <f t="shared" si="69"/>
        <v>123</v>
      </c>
      <c r="BB75" s="9">
        <f t="shared" si="69"/>
        <v>121</v>
      </c>
      <c r="BC75" s="9">
        <f t="shared" ref="BC75:BD75" si="70">SUM(BC71:BC74)</f>
        <v>117</v>
      </c>
      <c r="BD75" s="9">
        <f t="shared" si="70"/>
        <v>98</v>
      </c>
      <c r="BE75" s="9">
        <f t="shared" ref="BE75:BF75" si="71">SUM(BE71:BE74)</f>
        <v>98</v>
      </c>
      <c r="BF75" s="9">
        <f t="shared" si="71"/>
        <v>117</v>
      </c>
      <c r="BG75" s="9">
        <f t="shared" ref="BG75" si="72">SUM(BG71:BG74)</f>
        <v>138</v>
      </c>
      <c r="BH75" s="6"/>
    </row>
    <row r="76" spans="1:60" ht="13.5" customHeight="1" x14ac:dyDescent="0.2">
      <c r="A76" s="5"/>
      <c r="B76" s="8" t="s">
        <v>88</v>
      </c>
      <c r="BH76" s="6"/>
    </row>
    <row r="77" spans="1:60" ht="13.5" customHeight="1" x14ac:dyDescent="0.2">
      <c r="A77" s="5"/>
      <c r="B77" s="8"/>
      <c r="C77" s="1" t="s">
        <v>10</v>
      </c>
      <c r="BE77" s="1">
        <v>2</v>
      </c>
      <c r="BF77" s="1">
        <v>13</v>
      </c>
      <c r="BG77" s="1">
        <v>29</v>
      </c>
      <c r="BH77" s="6"/>
    </row>
    <row r="78" spans="1:60" ht="13.5" customHeight="1" x14ac:dyDescent="0.2">
      <c r="A78" s="5"/>
      <c r="C78" s="1" t="s">
        <v>0</v>
      </c>
      <c r="W78" s="1">
        <v>81</v>
      </c>
      <c r="X78" s="1">
        <v>136</v>
      </c>
      <c r="Y78" s="1">
        <v>140</v>
      </c>
      <c r="Z78" s="1">
        <v>151</v>
      </c>
      <c r="AA78" s="1">
        <v>160</v>
      </c>
      <c r="AB78" s="1">
        <v>139</v>
      </c>
      <c r="AC78" s="1">
        <v>164</v>
      </c>
      <c r="AD78" s="1">
        <v>128</v>
      </c>
      <c r="AE78" s="1">
        <v>113</v>
      </c>
      <c r="AF78" s="1">
        <v>91</v>
      </c>
      <c r="AG78" s="1">
        <v>87</v>
      </c>
      <c r="AH78" s="1">
        <v>108</v>
      </c>
      <c r="AI78" s="1">
        <v>98</v>
      </c>
      <c r="AJ78" s="1">
        <v>125</v>
      </c>
      <c r="AK78" s="1">
        <v>97</v>
      </c>
      <c r="AL78" s="1">
        <v>110</v>
      </c>
      <c r="AM78" s="1">
        <v>119</v>
      </c>
      <c r="AN78" s="1">
        <v>126</v>
      </c>
      <c r="AO78" s="1">
        <v>123</v>
      </c>
      <c r="AP78" s="1">
        <v>99</v>
      </c>
      <c r="AQ78" s="1">
        <v>124</v>
      </c>
      <c r="AR78" s="1">
        <v>125</v>
      </c>
      <c r="AS78" s="1">
        <v>133</v>
      </c>
      <c r="AT78" s="1">
        <v>128</v>
      </c>
      <c r="AU78" s="1">
        <v>135</v>
      </c>
      <c r="AV78" s="1">
        <v>155</v>
      </c>
      <c r="AW78" s="1">
        <v>141</v>
      </c>
      <c r="AX78" s="1">
        <v>132</v>
      </c>
      <c r="AY78" s="1">
        <v>126</v>
      </c>
      <c r="AZ78" s="1">
        <v>95</v>
      </c>
      <c r="BA78" s="1">
        <v>90</v>
      </c>
      <c r="BB78" s="1">
        <v>100</v>
      </c>
      <c r="BC78" s="1">
        <v>98</v>
      </c>
      <c r="BD78" s="1">
        <v>77</v>
      </c>
      <c r="BE78" s="1">
        <v>68</v>
      </c>
      <c r="BF78" s="1">
        <v>52</v>
      </c>
      <c r="BG78" s="1">
        <v>70</v>
      </c>
      <c r="BH78" s="6"/>
    </row>
    <row r="79" spans="1:60" ht="13.5" customHeight="1" x14ac:dyDescent="0.2">
      <c r="A79" s="5"/>
      <c r="C79" s="1" t="s">
        <v>9</v>
      </c>
      <c r="BE79" s="1">
        <v>2</v>
      </c>
      <c r="BF79" s="1">
        <v>8</v>
      </c>
      <c r="BG79" s="1">
        <v>8</v>
      </c>
      <c r="BH79" s="6"/>
    </row>
    <row r="80" spans="1:60" ht="13.5" customHeight="1" x14ac:dyDescent="0.2">
      <c r="A80" s="5"/>
      <c r="C80" s="1" t="s">
        <v>5</v>
      </c>
      <c r="W80" s="1">
        <v>12</v>
      </c>
      <c r="X80" s="1">
        <v>16</v>
      </c>
      <c r="Y80" s="1">
        <v>27</v>
      </c>
      <c r="Z80" s="1">
        <v>27</v>
      </c>
      <c r="AA80" s="1">
        <v>25</v>
      </c>
      <c r="AB80" s="1">
        <v>24</v>
      </c>
      <c r="AC80" s="1">
        <v>28</v>
      </c>
      <c r="AD80" s="1">
        <v>19</v>
      </c>
      <c r="AE80" s="1">
        <v>13</v>
      </c>
      <c r="AF80" s="1">
        <v>8</v>
      </c>
      <c r="AG80" s="1">
        <v>14</v>
      </c>
      <c r="AH80" s="1">
        <v>9</v>
      </c>
      <c r="AI80" s="1">
        <v>15</v>
      </c>
      <c r="AJ80" s="1">
        <v>3</v>
      </c>
      <c r="AK80" s="1">
        <v>9</v>
      </c>
      <c r="AL80" s="1">
        <v>7</v>
      </c>
      <c r="AM80" s="1">
        <v>8</v>
      </c>
      <c r="AN80" s="1">
        <v>10</v>
      </c>
      <c r="AO80" s="1">
        <v>10</v>
      </c>
      <c r="AP80" s="1">
        <v>4</v>
      </c>
      <c r="AQ80" s="1">
        <v>14</v>
      </c>
      <c r="AR80" s="1">
        <v>16</v>
      </c>
      <c r="AS80" s="1">
        <v>7</v>
      </c>
      <c r="AT80" s="1">
        <v>9</v>
      </c>
      <c r="AU80" s="1">
        <v>6</v>
      </c>
      <c r="AV80" s="1">
        <v>3</v>
      </c>
      <c r="AW80" s="1">
        <v>6</v>
      </c>
      <c r="AX80" s="1">
        <v>7</v>
      </c>
      <c r="AY80" s="1">
        <v>4</v>
      </c>
      <c r="AZ80" s="1">
        <v>7</v>
      </c>
      <c r="BA80" s="1">
        <v>9</v>
      </c>
      <c r="BB80" s="1">
        <v>6</v>
      </c>
      <c r="BC80" s="1">
        <v>1</v>
      </c>
      <c r="BD80" s="1">
        <v>2</v>
      </c>
      <c r="BE80" s="1">
        <v>3</v>
      </c>
      <c r="BF80" s="1">
        <v>5</v>
      </c>
      <c r="BG80" s="1">
        <v>5</v>
      </c>
      <c r="BH80" s="6"/>
    </row>
    <row r="81" spans="1:60" ht="13.5" customHeight="1" x14ac:dyDescent="0.2">
      <c r="A81" s="5"/>
      <c r="C81" s="1" t="s">
        <v>7</v>
      </c>
      <c r="W81" s="1">
        <v>7</v>
      </c>
      <c r="X81" s="1">
        <v>7</v>
      </c>
      <c r="Y81" s="1">
        <v>12</v>
      </c>
      <c r="Z81" s="1">
        <v>9</v>
      </c>
      <c r="AA81" s="1">
        <v>11</v>
      </c>
      <c r="AB81" s="1">
        <v>8</v>
      </c>
      <c r="AC81" s="1">
        <v>12</v>
      </c>
      <c r="AD81" s="1">
        <v>6</v>
      </c>
      <c r="AE81" s="1">
        <v>12</v>
      </c>
      <c r="AF81" s="1">
        <v>11</v>
      </c>
      <c r="AG81" s="1">
        <v>11</v>
      </c>
      <c r="AH81" s="1">
        <v>7</v>
      </c>
      <c r="AI81" s="1">
        <v>10</v>
      </c>
      <c r="AJ81" s="1">
        <v>10</v>
      </c>
      <c r="AK81" s="1">
        <v>7</v>
      </c>
      <c r="AL81" s="1">
        <v>11</v>
      </c>
      <c r="AM81" s="1">
        <v>5</v>
      </c>
      <c r="AN81" s="1">
        <v>14</v>
      </c>
      <c r="AO81" s="1">
        <v>12</v>
      </c>
      <c r="AP81" s="1">
        <v>11</v>
      </c>
      <c r="AQ81" s="1">
        <v>5</v>
      </c>
      <c r="AR81" s="1">
        <v>13</v>
      </c>
      <c r="AS81" s="1">
        <v>12</v>
      </c>
      <c r="AT81" s="1">
        <v>9</v>
      </c>
      <c r="AU81" s="1">
        <v>14</v>
      </c>
      <c r="AV81" s="1">
        <v>13</v>
      </c>
      <c r="AW81" s="1">
        <v>10</v>
      </c>
      <c r="AX81" s="1">
        <v>16</v>
      </c>
      <c r="AY81" s="1">
        <v>10</v>
      </c>
      <c r="AZ81" s="1">
        <v>11</v>
      </c>
      <c r="BA81" s="1">
        <v>9</v>
      </c>
      <c r="BB81" s="1">
        <v>15</v>
      </c>
      <c r="BC81" s="1">
        <v>6</v>
      </c>
      <c r="BD81" s="1">
        <v>13</v>
      </c>
      <c r="BE81" s="1">
        <v>7</v>
      </c>
      <c r="BF81" s="1">
        <v>9</v>
      </c>
      <c r="BG81" s="1">
        <v>6</v>
      </c>
      <c r="BH81" s="6"/>
    </row>
    <row r="82" spans="1:60" ht="13.5" customHeight="1" x14ac:dyDescent="0.2">
      <c r="A82" s="5"/>
      <c r="W82" s="9">
        <f t="shared" ref="W82:AA82" si="73">SUM(W78:W81)</f>
        <v>100</v>
      </c>
      <c r="X82" s="9">
        <f t="shared" si="73"/>
        <v>159</v>
      </c>
      <c r="Y82" s="9">
        <f t="shared" si="73"/>
        <v>179</v>
      </c>
      <c r="Z82" s="9">
        <f t="shared" si="73"/>
        <v>187</v>
      </c>
      <c r="AA82" s="9">
        <f t="shared" si="73"/>
        <v>196</v>
      </c>
      <c r="AB82" s="9">
        <f t="shared" ref="AB82:AD82" si="74">SUM(AB78:AB81)</f>
        <v>171</v>
      </c>
      <c r="AC82" s="9">
        <f t="shared" si="74"/>
        <v>204</v>
      </c>
      <c r="AD82" s="9">
        <f t="shared" si="74"/>
        <v>153</v>
      </c>
      <c r="AE82" s="9">
        <f t="shared" ref="AE82:AG82" si="75">SUM(AE78:AE81)</f>
        <v>138</v>
      </c>
      <c r="AF82" s="9">
        <f t="shared" si="75"/>
        <v>110</v>
      </c>
      <c r="AG82" s="9">
        <f t="shared" si="75"/>
        <v>112</v>
      </c>
      <c r="AH82" s="9">
        <f t="shared" ref="AH82:AJ82" si="76">SUM(AH78:AH81)</f>
        <v>124</v>
      </c>
      <c r="AI82" s="9">
        <f t="shared" si="76"/>
        <v>123</v>
      </c>
      <c r="AJ82" s="9">
        <f t="shared" si="76"/>
        <v>138</v>
      </c>
      <c r="AK82" s="9">
        <f t="shared" ref="AK82:AV82" si="77">SUM(AK78:AK81)</f>
        <v>113</v>
      </c>
      <c r="AL82" s="9">
        <f t="shared" si="77"/>
        <v>128</v>
      </c>
      <c r="AM82" s="9">
        <f t="shared" si="77"/>
        <v>132</v>
      </c>
      <c r="AN82" s="9">
        <f t="shared" si="77"/>
        <v>150</v>
      </c>
      <c r="AO82" s="9">
        <f t="shared" si="77"/>
        <v>145</v>
      </c>
      <c r="AP82" s="9">
        <f t="shared" si="77"/>
        <v>114</v>
      </c>
      <c r="AQ82" s="9">
        <f t="shared" si="77"/>
        <v>143</v>
      </c>
      <c r="AR82" s="9">
        <f t="shared" si="77"/>
        <v>154</v>
      </c>
      <c r="AS82" s="9">
        <f t="shared" si="77"/>
        <v>152</v>
      </c>
      <c r="AT82" s="9">
        <f t="shared" si="77"/>
        <v>146</v>
      </c>
      <c r="AU82" s="9">
        <f t="shared" si="77"/>
        <v>155</v>
      </c>
      <c r="AV82" s="9">
        <f t="shared" si="77"/>
        <v>171</v>
      </c>
      <c r="AW82" s="9">
        <f t="shared" ref="AW82:BB82" si="78">SUM(AW78:AW81)</f>
        <v>157</v>
      </c>
      <c r="AX82" s="9">
        <f t="shared" si="78"/>
        <v>155</v>
      </c>
      <c r="AY82" s="9">
        <f t="shared" si="78"/>
        <v>140</v>
      </c>
      <c r="AZ82" s="9">
        <f t="shared" si="78"/>
        <v>113</v>
      </c>
      <c r="BA82" s="9">
        <f t="shared" si="78"/>
        <v>108</v>
      </c>
      <c r="BB82" s="9">
        <f t="shared" si="78"/>
        <v>121</v>
      </c>
      <c r="BC82" s="9">
        <f t="shared" ref="BC82:BD82" si="79">SUM(BC78:BC81)</f>
        <v>105</v>
      </c>
      <c r="BD82" s="9">
        <f t="shared" si="79"/>
        <v>92</v>
      </c>
      <c r="BE82" s="9">
        <f>SUM(BE77:BE81)</f>
        <v>82</v>
      </c>
      <c r="BF82" s="9">
        <f>SUM(BF77:BF81)</f>
        <v>87</v>
      </c>
      <c r="BG82" s="9">
        <f>SUM(BG77:BG81)</f>
        <v>118</v>
      </c>
      <c r="BH82" s="6"/>
    </row>
    <row r="83" spans="1:60" ht="13.5" customHeight="1" x14ac:dyDescent="0.2">
      <c r="A83" s="5"/>
      <c r="B83" s="8" t="s">
        <v>91</v>
      </c>
      <c r="BH83" s="6"/>
    </row>
    <row r="84" spans="1:60" ht="13.5" customHeight="1" x14ac:dyDescent="0.2">
      <c r="A84" s="5"/>
      <c r="C84" s="1" t="s">
        <v>0</v>
      </c>
      <c r="W84" s="1">
        <v>39</v>
      </c>
      <c r="X84" s="1">
        <v>32</v>
      </c>
      <c r="Y84" s="1">
        <v>59</v>
      </c>
      <c r="Z84" s="1">
        <v>41</v>
      </c>
      <c r="AA84" s="1">
        <v>69</v>
      </c>
      <c r="AB84" s="1">
        <v>73</v>
      </c>
      <c r="AC84" s="1">
        <v>61</v>
      </c>
      <c r="AD84" s="1">
        <v>30</v>
      </c>
      <c r="AE84" s="1">
        <v>33</v>
      </c>
      <c r="AF84" s="1">
        <v>48</v>
      </c>
      <c r="AG84" s="1">
        <v>38</v>
      </c>
      <c r="AH84" s="1">
        <v>29</v>
      </c>
      <c r="AI84" s="1">
        <v>18</v>
      </c>
      <c r="AJ84" s="1">
        <v>21</v>
      </c>
      <c r="AK84" s="1">
        <v>17</v>
      </c>
      <c r="AL84" s="1">
        <v>32</v>
      </c>
      <c r="AM84" s="1">
        <v>56</v>
      </c>
      <c r="AN84" s="1">
        <v>57</v>
      </c>
      <c r="AO84" s="1">
        <v>70</v>
      </c>
      <c r="AP84" s="1">
        <v>77</v>
      </c>
      <c r="AQ84" s="1">
        <v>90</v>
      </c>
      <c r="AR84" s="1">
        <v>90</v>
      </c>
      <c r="AS84" s="1">
        <v>95</v>
      </c>
      <c r="AT84" s="1">
        <v>86</v>
      </c>
      <c r="AU84" s="1">
        <v>116</v>
      </c>
      <c r="AV84" s="1">
        <v>112</v>
      </c>
      <c r="AW84" s="1">
        <v>124</v>
      </c>
      <c r="AX84" s="1">
        <v>70</v>
      </c>
      <c r="AY84" s="1">
        <v>134</v>
      </c>
      <c r="AZ84" s="1">
        <v>91</v>
      </c>
      <c r="BA84" s="1">
        <v>118</v>
      </c>
      <c r="BB84" s="1">
        <v>110</v>
      </c>
      <c r="BC84" s="1">
        <v>106</v>
      </c>
      <c r="BD84" s="1">
        <v>100</v>
      </c>
      <c r="BE84" s="1">
        <v>102</v>
      </c>
      <c r="BF84" s="1">
        <v>85</v>
      </c>
      <c r="BG84" s="1">
        <v>121</v>
      </c>
      <c r="BH84" s="6"/>
    </row>
    <row r="85" spans="1:60" ht="13.5" customHeight="1" x14ac:dyDescent="0.2">
      <c r="A85" s="5"/>
      <c r="B85" s="8" t="s">
        <v>90</v>
      </c>
      <c r="BH85" s="6"/>
    </row>
    <row r="86" spans="1:60" ht="13.5" hidden="1" customHeight="1" x14ac:dyDescent="0.2">
      <c r="A86" s="5"/>
      <c r="C86" s="1" t="s">
        <v>0</v>
      </c>
      <c r="W86" s="1">
        <v>0</v>
      </c>
      <c r="X86" s="1">
        <v>3</v>
      </c>
      <c r="Y86" s="1">
        <v>2</v>
      </c>
      <c r="Z86" s="1">
        <v>4</v>
      </c>
      <c r="AA86" s="1">
        <v>3</v>
      </c>
      <c r="AB86" s="1">
        <v>1</v>
      </c>
      <c r="BH86" s="6"/>
    </row>
    <row r="87" spans="1:60" ht="13.5" customHeight="1" x14ac:dyDescent="0.2">
      <c r="A87" s="5"/>
      <c r="C87" s="1" t="s">
        <v>5</v>
      </c>
      <c r="W87" s="1">
        <v>47</v>
      </c>
      <c r="X87" s="1">
        <v>36</v>
      </c>
      <c r="Y87" s="1">
        <v>56</v>
      </c>
      <c r="Z87" s="1">
        <v>83</v>
      </c>
      <c r="AA87" s="1">
        <v>100</v>
      </c>
      <c r="AB87" s="1">
        <v>105</v>
      </c>
      <c r="AC87" s="1">
        <v>91</v>
      </c>
      <c r="AD87" s="1">
        <v>113</v>
      </c>
      <c r="AE87" s="1">
        <v>88</v>
      </c>
      <c r="AF87" s="1">
        <v>95</v>
      </c>
      <c r="AG87" s="1">
        <v>66</v>
      </c>
      <c r="AH87" s="1">
        <v>46</v>
      </c>
      <c r="AI87" s="1">
        <v>0</v>
      </c>
      <c r="AJ87" s="1">
        <v>0</v>
      </c>
      <c r="AK87" s="1">
        <v>2</v>
      </c>
      <c r="AL87" s="1">
        <v>2</v>
      </c>
      <c r="AM87" s="1">
        <v>1</v>
      </c>
      <c r="AN87" s="1">
        <v>1</v>
      </c>
      <c r="BB87" s="1">
        <v>20</v>
      </c>
      <c r="BC87" s="1">
        <v>29</v>
      </c>
      <c r="BD87" s="1">
        <v>40</v>
      </c>
      <c r="BE87" s="1">
        <v>80</v>
      </c>
      <c r="BF87" s="1">
        <v>119</v>
      </c>
      <c r="BG87" s="1">
        <v>98</v>
      </c>
      <c r="BH87" s="6"/>
    </row>
    <row r="88" spans="1:60" ht="13.5" hidden="1" customHeight="1" x14ac:dyDescent="0.2">
      <c r="A88" s="5"/>
      <c r="W88" s="9">
        <f t="shared" ref="W88:AA88" si="80">SUM(W86:W87)</f>
        <v>47</v>
      </c>
      <c r="X88" s="9">
        <f t="shared" si="80"/>
        <v>39</v>
      </c>
      <c r="Y88" s="9">
        <f t="shared" si="80"/>
        <v>58</v>
      </c>
      <c r="Z88" s="9">
        <f t="shared" si="80"/>
        <v>87</v>
      </c>
      <c r="AA88" s="9">
        <f t="shared" si="80"/>
        <v>103</v>
      </c>
      <c r="AB88" s="9">
        <f>SUM(AB86:AB87)</f>
        <v>106</v>
      </c>
      <c r="AC88" s="9">
        <f>AC87</f>
        <v>91</v>
      </c>
      <c r="AD88" s="9">
        <f t="shared" ref="AD88:AN88" si="81">AD87</f>
        <v>113</v>
      </c>
      <c r="AE88" s="9">
        <f t="shared" si="81"/>
        <v>88</v>
      </c>
      <c r="AF88" s="9">
        <f t="shared" si="81"/>
        <v>95</v>
      </c>
      <c r="AG88" s="9">
        <f t="shared" si="81"/>
        <v>66</v>
      </c>
      <c r="AH88" s="9">
        <f t="shared" si="81"/>
        <v>46</v>
      </c>
      <c r="AI88" s="9">
        <f t="shared" si="81"/>
        <v>0</v>
      </c>
      <c r="AJ88" s="9">
        <f t="shared" si="81"/>
        <v>0</v>
      </c>
      <c r="AK88" s="9">
        <f t="shared" si="81"/>
        <v>2</v>
      </c>
      <c r="AL88" s="9">
        <f t="shared" si="81"/>
        <v>2</v>
      </c>
      <c r="AM88" s="9">
        <f t="shared" si="81"/>
        <v>1</v>
      </c>
      <c r="AN88" s="9">
        <f t="shared" si="81"/>
        <v>1</v>
      </c>
      <c r="BH88" s="6"/>
    </row>
    <row r="89" spans="1:60" ht="13.5" customHeight="1" x14ac:dyDescent="0.2">
      <c r="A89" s="5"/>
      <c r="B89" s="8" t="s">
        <v>89</v>
      </c>
      <c r="BH89" s="6"/>
    </row>
    <row r="90" spans="1:60" ht="13.5" customHeight="1" x14ac:dyDescent="0.2">
      <c r="A90" s="5"/>
      <c r="B90" s="8"/>
      <c r="C90" s="1" t="s">
        <v>10</v>
      </c>
      <c r="BD90" s="1">
        <v>12</v>
      </c>
      <c r="BE90" s="1">
        <v>11</v>
      </c>
      <c r="BF90" s="1">
        <v>46</v>
      </c>
      <c r="BG90" s="1">
        <v>73</v>
      </c>
      <c r="BH90" s="6"/>
    </row>
    <row r="91" spans="1:60" ht="13.5" customHeight="1" x14ac:dyDescent="0.2">
      <c r="A91" s="5"/>
      <c r="C91" s="1" t="s">
        <v>0</v>
      </c>
      <c r="W91" s="1">
        <v>109</v>
      </c>
      <c r="X91" s="1">
        <v>85</v>
      </c>
      <c r="Y91" s="1">
        <v>69</v>
      </c>
      <c r="Z91" s="1">
        <v>87</v>
      </c>
      <c r="AA91" s="1">
        <v>108</v>
      </c>
      <c r="AB91" s="1">
        <v>131</v>
      </c>
      <c r="AC91" s="1">
        <v>128</v>
      </c>
      <c r="AD91" s="1">
        <v>160</v>
      </c>
      <c r="AE91" s="1">
        <v>164</v>
      </c>
      <c r="AF91" s="1">
        <v>170</v>
      </c>
      <c r="AG91" s="1">
        <v>187</v>
      </c>
      <c r="AH91" s="1">
        <v>196</v>
      </c>
      <c r="AI91" s="1">
        <v>217</v>
      </c>
      <c r="AJ91" s="1">
        <v>236</v>
      </c>
      <c r="AK91" s="1">
        <v>214</v>
      </c>
      <c r="AL91" s="1">
        <v>225</v>
      </c>
      <c r="AM91" s="1">
        <v>220</v>
      </c>
      <c r="AN91" s="1">
        <v>238</v>
      </c>
      <c r="AO91" s="1">
        <v>227</v>
      </c>
      <c r="AP91" s="1">
        <v>255</v>
      </c>
      <c r="AQ91" s="1">
        <v>275</v>
      </c>
      <c r="AR91" s="1">
        <v>270</v>
      </c>
      <c r="AS91" s="1">
        <v>265</v>
      </c>
      <c r="AT91" s="1">
        <v>303</v>
      </c>
      <c r="AU91" s="1">
        <v>290</v>
      </c>
      <c r="AV91" s="1">
        <v>318</v>
      </c>
      <c r="AW91" s="1">
        <v>355</v>
      </c>
      <c r="AX91" s="1">
        <v>299</v>
      </c>
      <c r="AY91" s="1">
        <v>381</v>
      </c>
      <c r="AZ91" s="1">
        <v>332</v>
      </c>
      <c r="BA91" s="1">
        <v>353</v>
      </c>
      <c r="BB91" s="1">
        <v>356</v>
      </c>
      <c r="BC91" s="1">
        <v>324</v>
      </c>
      <c r="BD91" s="1">
        <v>249</v>
      </c>
      <c r="BE91" s="1">
        <v>255</v>
      </c>
      <c r="BF91" s="1">
        <v>271</v>
      </c>
      <c r="BG91" s="1">
        <v>343</v>
      </c>
      <c r="BH91" s="6"/>
    </row>
    <row r="92" spans="1:60" ht="13.5" customHeight="1" x14ac:dyDescent="0.2">
      <c r="A92" s="5"/>
      <c r="C92" s="1" t="s">
        <v>9</v>
      </c>
      <c r="AM92" s="1">
        <v>0</v>
      </c>
      <c r="AN92" s="1">
        <v>0</v>
      </c>
      <c r="AO92" s="1">
        <v>2</v>
      </c>
      <c r="AP92" s="1">
        <v>2</v>
      </c>
      <c r="AQ92" s="1">
        <v>0</v>
      </c>
      <c r="AR92" s="1">
        <v>1</v>
      </c>
      <c r="AS92" s="1">
        <v>2</v>
      </c>
      <c r="AT92" s="1">
        <v>2</v>
      </c>
      <c r="AU92" s="1">
        <v>2</v>
      </c>
      <c r="AV92" s="1">
        <v>7</v>
      </c>
      <c r="AW92" s="1">
        <v>6</v>
      </c>
      <c r="AX92" s="1">
        <v>7</v>
      </c>
      <c r="AY92" s="1">
        <v>7</v>
      </c>
      <c r="AZ92" s="1">
        <v>5</v>
      </c>
      <c r="BA92" s="1">
        <v>9</v>
      </c>
      <c r="BB92" s="1">
        <v>14</v>
      </c>
      <c r="BC92" s="1">
        <v>13</v>
      </c>
      <c r="BD92" s="1">
        <v>9</v>
      </c>
      <c r="BE92" s="1">
        <v>19</v>
      </c>
      <c r="BF92" s="1">
        <v>18</v>
      </c>
      <c r="BG92" s="1">
        <v>13</v>
      </c>
      <c r="BH92" s="6"/>
    </row>
    <row r="93" spans="1:60" ht="13.5" customHeight="1" x14ac:dyDescent="0.2">
      <c r="A93" s="5"/>
      <c r="C93" s="1" t="s">
        <v>5</v>
      </c>
      <c r="W93" s="1">
        <v>12</v>
      </c>
      <c r="X93" s="1">
        <v>11</v>
      </c>
      <c r="Y93" s="1">
        <v>24</v>
      </c>
      <c r="Z93" s="1">
        <v>14</v>
      </c>
      <c r="AA93" s="1">
        <v>20</v>
      </c>
      <c r="AB93" s="1">
        <v>10</v>
      </c>
      <c r="AC93" s="1">
        <v>11</v>
      </c>
      <c r="AD93" s="1">
        <v>8</v>
      </c>
      <c r="AE93" s="1">
        <v>16</v>
      </c>
      <c r="AF93" s="1">
        <v>6</v>
      </c>
      <c r="AG93" s="1">
        <v>21</v>
      </c>
      <c r="AH93" s="1">
        <v>12</v>
      </c>
      <c r="AI93" s="1">
        <v>10</v>
      </c>
      <c r="AJ93" s="1">
        <v>11</v>
      </c>
      <c r="AK93" s="1">
        <v>11</v>
      </c>
      <c r="AL93" s="1">
        <v>8</v>
      </c>
      <c r="AM93" s="1">
        <v>14</v>
      </c>
      <c r="AN93" s="1">
        <v>11</v>
      </c>
      <c r="AO93" s="1">
        <v>11</v>
      </c>
      <c r="AP93" s="1">
        <v>10</v>
      </c>
      <c r="AQ93" s="1">
        <v>9</v>
      </c>
      <c r="AR93" s="1">
        <v>11</v>
      </c>
      <c r="AS93" s="1">
        <v>13</v>
      </c>
      <c r="AT93" s="1">
        <v>13</v>
      </c>
      <c r="AU93" s="1">
        <v>13</v>
      </c>
      <c r="AV93" s="1">
        <v>11</v>
      </c>
      <c r="AW93" s="1">
        <v>16</v>
      </c>
      <c r="AX93" s="1">
        <v>11</v>
      </c>
      <c r="AY93" s="1">
        <v>6</v>
      </c>
      <c r="AZ93" s="1">
        <v>5</v>
      </c>
      <c r="BA93" s="1">
        <v>10</v>
      </c>
      <c r="BB93" s="1">
        <v>11</v>
      </c>
      <c r="BC93" s="1">
        <v>5</v>
      </c>
      <c r="BD93" s="1">
        <v>4</v>
      </c>
      <c r="BE93" s="1">
        <v>7</v>
      </c>
      <c r="BF93" s="1">
        <v>3</v>
      </c>
      <c r="BG93" s="1">
        <v>33</v>
      </c>
      <c r="BH93" s="6"/>
    </row>
    <row r="94" spans="1:60" ht="13.5" customHeight="1" x14ac:dyDescent="0.2">
      <c r="A94" s="5"/>
      <c r="C94" s="1" t="s">
        <v>7</v>
      </c>
      <c r="W94" s="1">
        <v>7</v>
      </c>
      <c r="X94" s="1">
        <v>15</v>
      </c>
      <c r="Y94" s="1">
        <v>21</v>
      </c>
      <c r="Z94" s="1">
        <v>17</v>
      </c>
      <c r="AA94" s="1">
        <v>17</v>
      </c>
      <c r="AB94" s="1">
        <v>29</v>
      </c>
      <c r="AC94" s="1">
        <v>20</v>
      </c>
      <c r="AD94" s="1">
        <v>24</v>
      </c>
      <c r="AE94" s="1">
        <v>18</v>
      </c>
      <c r="AF94" s="1">
        <v>16</v>
      </c>
      <c r="AG94" s="1">
        <v>24</v>
      </c>
      <c r="AH94" s="1">
        <v>30</v>
      </c>
      <c r="AI94" s="1">
        <v>26</v>
      </c>
      <c r="AJ94" s="1">
        <v>23</v>
      </c>
      <c r="AK94" s="1">
        <v>29</v>
      </c>
      <c r="AL94" s="1">
        <v>27</v>
      </c>
      <c r="AM94" s="1">
        <v>33</v>
      </c>
      <c r="AN94" s="1">
        <v>23</v>
      </c>
      <c r="AO94" s="1">
        <v>34</v>
      </c>
      <c r="AP94" s="1">
        <v>32</v>
      </c>
      <c r="AQ94" s="1">
        <v>28</v>
      </c>
      <c r="AR94" s="1">
        <v>38</v>
      </c>
      <c r="AS94" s="1">
        <v>40</v>
      </c>
      <c r="AT94" s="1">
        <v>32</v>
      </c>
      <c r="AU94" s="1">
        <v>21</v>
      </c>
      <c r="AV94" s="1">
        <v>36</v>
      </c>
      <c r="AW94" s="1">
        <v>31</v>
      </c>
      <c r="AX94" s="1">
        <v>25</v>
      </c>
      <c r="AY94" s="1">
        <v>37</v>
      </c>
      <c r="AZ94" s="1">
        <v>37</v>
      </c>
      <c r="BA94" s="1">
        <v>28</v>
      </c>
      <c r="BB94" s="1">
        <v>34</v>
      </c>
      <c r="BC94" s="1">
        <v>35</v>
      </c>
      <c r="BD94" s="1">
        <v>29</v>
      </c>
      <c r="BE94" s="1">
        <v>24</v>
      </c>
      <c r="BF94" s="1">
        <v>30</v>
      </c>
      <c r="BG94" s="1">
        <v>29</v>
      </c>
      <c r="BH94" s="6"/>
    </row>
    <row r="95" spans="1:60" ht="13.5" customHeight="1" x14ac:dyDescent="0.2">
      <c r="A95" s="5"/>
      <c r="W95" s="9">
        <f t="shared" ref="W95:AA95" si="82">SUM(W91:W94)</f>
        <v>128</v>
      </c>
      <c r="X95" s="9">
        <f t="shared" si="82"/>
        <v>111</v>
      </c>
      <c r="Y95" s="9">
        <f t="shared" si="82"/>
        <v>114</v>
      </c>
      <c r="Z95" s="9">
        <f t="shared" si="82"/>
        <v>118</v>
      </c>
      <c r="AA95" s="9">
        <f t="shared" si="82"/>
        <v>145</v>
      </c>
      <c r="AB95" s="9">
        <f t="shared" ref="AB95:AD95" si="83">SUM(AB91:AB94)</f>
        <v>170</v>
      </c>
      <c r="AC95" s="9">
        <f t="shared" si="83"/>
        <v>159</v>
      </c>
      <c r="AD95" s="9">
        <f t="shared" si="83"/>
        <v>192</v>
      </c>
      <c r="AE95" s="9">
        <f t="shared" ref="AE95:AG95" si="84">SUM(AE91:AE94)</f>
        <v>198</v>
      </c>
      <c r="AF95" s="9">
        <f t="shared" si="84"/>
        <v>192</v>
      </c>
      <c r="AG95" s="9">
        <f t="shared" si="84"/>
        <v>232</v>
      </c>
      <c r="AH95" s="9">
        <f t="shared" ref="AH95:AJ95" si="85">SUM(AH91:AH94)</f>
        <v>238</v>
      </c>
      <c r="AI95" s="9">
        <f t="shared" si="85"/>
        <v>253</v>
      </c>
      <c r="AJ95" s="9">
        <f t="shared" si="85"/>
        <v>270</v>
      </c>
      <c r="AK95" s="9">
        <f>SUM(AK91:AK94)</f>
        <v>254</v>
      </c>
      <c r="AL95" s="9">
        <f t="shared" ref="AL95:AV95" si="86">SUM(AL91:AL94)</f>
        <v>260</v>
      </c>
      <c r="AM95" s="9">
        <f t="shared" si="86"/>
        <v>267</v>
      </c>
      <c r="AN95" s="9">
        <f t="shared" si="86"/>
        <v>272</v>
      </c>
      <c r="AO95" s="9">
        <f t="shared" si="86"/>
        <v>274</v>
      </c>
      <c r="AP95" s="9">
        <f t="shared" si="86"/>
        <v>299</v>
      </c>
      <c r="AQ95" s="9">
        <f t="shared" si="86"/>
        <v>312</v>
      </c>
      <c r="AR95" s="9">
        <f t="shared" si="86"/>
        <v>320</v>
      </c>
      <c r="AS95" s="9">
        <f t="shared" si="86"/>
        <v>320</v>
      </c>
      <c r="AT95" s="9">
        <f t="shared" si="86"/>
        <v>350</v>
      </c>
      <c r="AU95" s="9">
        <f t="shared" si="86"/>
        <v>326</v>
      </c>
      <c r="AV95" s="9">
        <f t="shared" si="86"/>
        <v>372</v>
      </c>
      <c r="AW95" s="9">
        <f t="shared" ref="AW95:BB95" si="87">SUM(AW91:AW94)</f>
        <v>408</v>
      </c>
      <c r="AX95" s="9">
        <f t="shared" si="87"/>
        <v>342</v>
      </c>
      <c r="AY95" s="9">
        <f t="shared" si="87"/>
        <v>431</v>
      </c>
      <c r="AZ95" s="9">
        <f t="shared" si="87"/>
        <v>379</v>
      </c>
      <c r="BA95" s="9">
        <f t="shared" si="87"/>
        <v>400</v>
      </c>
      <c r="BB95" s="9">
        <f t="shared" si="87"/>
        <v>415</v>
      </c>
      <c r="BC95" s="9">
        <f t="shared" ref="BC95" si="88">SUM(BC91:BC94)</f>
        <v>377</v>
      </c>
      <c r="BD95" s="9">
        <f>SUM(BD90:BD94)</f>
        <v>303</v>
      </c>
      <c r="BE95" s="9">
        <f>SUM(BE90:BE94)</f>
        <v>316</v>
      </c>
      <c r="BF95" s="9">
        <f>SUM(BF90:BF94)</f>
        <v>368</v>
      </c>
      <c r="BG95" s="9">
        <f>SUM(BG90:BG94)</f>
        <v>491</v>
      </c>
      <c r="BH95" s="6"/>
    </row>
    <row r="96" spans="1:60" ht="13.5" customHeight="1" x14ac:dyDescent="0.2">
      <c r="A96" s="5"/>
      <c r="B96" s="8" t="s">
        <v>85</v>
      </c>
      <c r="BH96" s="6"/>
    </row>
    <row r="97" spans="1:60" ht="13.5" customHeight="1" x14ac:dyDescent="0.2">
      <c r="A97" s="5"/>
      <c r="B97" s="8"/>
      <c r="C97" s="1" t="s">
        <v>10</v>
      </c>
      <c r="BD97" s="1">
        <v>2</v>
      </c>
      <c r="BE97" s="1">
        <v>7</v>
      </c>
      <c r="BF97" s="1">
        <v>4</v>
      </c>
      <c r="BG97" s="1">
        <v>21</v>
      </c>
      <c r="BH97" s="6"/>
    </row>
    <row r="98" spans="1:60" ht="13.5" customHeight="1" x14ac:dyDescent="0.2">
      <c r="A98" s="5"/>
      <c r="C98" s="1" t="s">
        <v>0</v>
      </c>
      <c r="W98" s="1">
        <v>14</v>
      </c>
      <c r="X98" s="1">
        <v>18</v>
      </c>
      <c r="Y98" s="1">
        <v>24</v>
      </c>
      <c r="Z98" s="1">
        <v>17</v>
      </c>
      <c r="AA98" s="1">
        <v>26</v>
      </c>
      <c r="AB98" s="1">
        <v>24</v>
      </c>
      <c r="AC98" s="1">
        <v>25</v>
      </c>
      <c r="AD98" s="1">
        <v>31</v>
      </c>
      <c r="AE98" s="1">
        <v>24</v>
      </c>
      <c r="AF98" s="1">
        <v>32</v>
      </c>
      <c r="AG98" s="1">
        <v>22</v>
      </c>
      <c r="AH98" s="1">
        <v>20</v>
      </c>
      <c r="AI98" s="1">
        <v>30</v>
      </c>
      <c r="AJ98" s="1">
        <v>31</v>
      </c>
      <c r="AK98" s="1">
        <v>23</v>
      </c>
      <c r="AL98" s="1">
        <v>31</v>
      </c>
      <c r="AM98" s="1">
        <v>31</v>
      </c>
      <c r="AN98" s="1">
        <v>40</v>
      </c>
      <c r="AO98" s="1">
        <v>26</v>
      </c>
      <c r="AP98" s="1">
        <v>33</v>
      </c>
      <c r="AQ98" s="1">
        <v>38</v>
      </c>
      <c r="AR98" s="1">
        <v>30</v>
      </c>
      <c r="AS98" s="1">
        <v>34</v>
      </c>
      <c r="AT98" s="1">
        <v>36</v>
      </c>
      <c r="AU98" s="1">
        <v>31</v>
      </c>
      <c r="AV98" s="1">
        <v>34</v>
      </c>
      <c r="AW98" s="1">
        <v>45</v>
      </c>
      <c r="AX98" s="1">
        <v>51</v>
      </c>
      <c r="AY98" s="1">
        <v>59</v>
      </c>
      <c r="AZ98" s="1">
        <v>59</v>
      </c>
      <c r="BA98" s="1">
        <v>83</v>
      </c>
      <c r="BB98" s="1">
        <v>84</v>
      </c>
      <c r="BC98" s="1">
        <v>79</v>
      </c>
      <c r="BD98" s="1">
        <v>87</v>
      </c>
      <c r="BE98" s="1">
        <v>77</v>
      </c>
      <c r="BF98" s="1">
        <v>66</v>
      </c>
      <c r="BG98" s="1">
        <v>83</v>
      </c>
      <c r="BH98" s="6"/>
    </row>
    <row r="99" spans="1:60" ht="13.5" customHeight="1" x14ac:dyDescent="0.2">
      <c r="A99" s="5"/>
      <c r="C99" s="1" t="s">
        <v>9</v>
      </c>
      <c r="BE99" s="1">
        <v>3</v>
      </c>
      <c r="BF99" s="1">
        <v>6</v>
      </c>
      <c r="BG99" s="1">
        <v>2</v>
      </c>
      <c r="BH99" s="6"/>
    </row>
    <row r="100" spans="1:60" ht="13.5" customHeight="1" x14ac:dyDescent="0.2">
      <c r="A100" s="5"/>
      <c r="C100" s="1" t="s">
        <v>5</v>
      </c>
      <c r="W100" s="1">
        <v>12</v>
      </c>
      <c r="X100" s="1">
        <v>13</v>
      </c>
      <c r="Y100" s="1">
        <v>10</v>
      </c>
      <c r="Z100" s="1">
        <v>5</v>
      </c>
      <c r="AA100" s="1">
        <v>13</v>
      </c>
      <c r="AB100" s="1">
        <v>14</v>
      </c>
      <c r="AC100" s="1">
        <v>15</v>
      </c>
      <c r="AD100" s="1">
        <v>15</v>
      </c>
      <c r="AE100" s="1">
        <v>22</v>
      </c>
      <c r="AF100" s="1">
        <v>12</v>
      </c>
      <c r="AG100" s="1">
        <v>5</v>
      </c>
      <c r="AH100" s="1">
        <v>9</v>
      </c>
      <c r="AI100" s="1">
        <v>18</v>
      </c>
      <c r="AJ100" s="1">
        <v>13</v>
      </c>
      <c r="AK100" s="1">
        <v>10</v>
      </c>
      <c r="AL100" s="1">
        <v>11</v>
      </c>
      <c r="AM100" s="1">
        <v>24</v>
      </c>
      <c r="AN100" s="1">
        <v>21</v>
      </c>
      <c r="AO100" s="1">
        <v>22</v>
      </c>
      <c r="AP100" s="1">
        <v>27</v>
      </c>
      <c r="AQ100" s="1">
        <v>18</v>
      </c>
      <c r="AR100" s="1">
        <v>24</v>
      </c>
      <c r="AS100" s="1">
        <v>36</v>
      </c>
      <c r="AT100" s="1">
        <v>22</v>
      </c>
      <c r="AU100" s="1">
        <v>26</v>
      </c>
      <c r="AV100" s="1">
        <v>24</v>
      </c>
      <c r="AW100" s="1">
        <v>29</v>
      </c>
      <c r="AX100" s="1">
        <v>62</v>
      </c>
      <c r="AY100" s="1">
        <v>63</v>
      </c>
      <c r="AZ100" s="1">
        <v>46</v>
      </c>
      <c r="BA100" s="1">
        <v>54</v>
      </c>
      <c r="BB100" s="1">
        <v>36</v>
      </c>
      <c r="BC100" s="1">
        <v>29</v>
      </c>
      <c r="BD100" s="1">
        <v>22</v>
      </c>
      <c r="BE100" s="1">
        <v>19</v>
      </c>
      <c r="BF100" s="1">
        <v>16</v>
      </c>
      <c r="BG100" s="1">
        <v>17</v>
      </c>
      <c r="BH100" s="6"/>
    </row>
    <row r="101" spans="1:60" ht="13.5" customHeight="1" x14ac:dyDescent="0.2">
      <c r="A101" s="5"/>
      <c r="C101" s="1" t="s">
        <v>7</v>
      </c>
      <c r="W101" s="1">
        <v>4</v>
      </c>
      <c r="X101" s="1">
        <v>5</v>
      </c>
      <c r="Y101" s="1">
        <v>4</v>
      </c>
      <c r="Z101" s="1">
        <v>2</v>
      </c>
      <c r="AA101" s="1">
        <v>5</v>
      </c>
      <c r="AB101" s="1">
        <v>5</v>
      </c>
      <c r="AC101" s="1">
        <v>4</v>
      </c>
      <c r="AD101" s="1">
        <v>4</v>
      </c>
      <c r="AE101" s="1">
        <v>4</v>
      </c>
      <c r="AF101" s="1">
        <v>8</v>
      </c>
      <c r="AG101" s="1">
        <v>11</v>
      </c>
      <c r="AH101" s="1">
        <v>10</v>
      </c>
      <c r="AI101" s="1">
        <v>7</v>
      </c>
      <c r="AJ101" s="1">
        <v>13</v>
      </c>
      <c r="AK101" s="1">
        <v>5</v>
      </c>
      <c r="AL101" s="1">
        <v>9</v>
      </c>
      <c r="AM101" s="1">
        <v>4</v>
      </c>
      <c r="AN101" s="1">
        <v>7</v>
      </c>
      <c r="AO101" s="1">
        <v>11</v>
      </c>
      <c r="AP101" s="1">
        <v>14</v>
      </c>
      <c r="AQ101" s="1">
        <v>10</v>
      </c>
      <c r="AR101" s="1">
        <v>14</v>
      </c>
      <c r="AS101" s="1">
        <v>11</v>
      </c>
      <c r="AT101" s="1">
        <v>15</v>
      </c>
      <c r="AU101" s="1">
        <v>13</v>
      </c>
      <c r="AV101" s="1">
        <v>10</v>
      </c>
      <c r="AW101" s="1">
        <v>18</v>
      </c>
      <c r="AX101" s="1">
        <v>15</v>
      </c>
      <c r="AY101" s="1">
        <v>14</v>
      </c>
      <c r="AZ101" s="1">
        <v>16</v>
      </c>
      <c r="BA101" s="1">
        <v>16</v>
      </c>
      <c r="BB101" s="1">
        <v>14</v>
      </c>
      <c r="BC101" s="1">
        <v>13</v>
      </c>
      <c r="BD101" s="1">
        <v>9</v>
      </c>
      <c r="BE101" s="1">
        <v>15</v>
      </c>
      <c r="BF101" s="1">
        <v>7</v>
      </c>
      <c r="BG101" s="1">
        <v>16</v>
      </c>
      <c r="BH101" s="6"/>
    </row>
    <row r="102" spans="1:60" ht="13.5" customHeight="1" x14ac:dyDescent="0.2">
      <c r="A102" s="5"/>
      <c r="W102" s="9">
        <f t="shared" ref="W102:AA102" si="89">SUM(W98:W101)</f>
        <v>30</v>
      </c>
      <c r="X102" s="9">
        <f t="shared" si="89"/>
        <v>36</v>
      </c>
      <c r="Y102" s="9">
        <f t="shared" si="89"/>
        <v>38</v>
      </c>
      <c r="Z102" s="9">
        <f t="shared" si="89"/>
        <v>24</v>
      </c>
      <c r="AA102" s="9">
        <f t="shared" si="89"/>
        <v>44</v>
      </c>
      <c r="AB102" s="9">
        <f t="shared" ref="AB102:AD102" si="90">SUM(AB98:AB101)</f>
        <v>43</v>
      </c>
      <c r="AC102" s="9">
        <f t="shared" si="90"/>
        <v>44</v>
      </c>
      <c r="AD102" s="9">
        <f t="shared" si="90"/>
        <v>50</v>
      </c>
      <c r="AE102" s="9">
        <f t="shared" ref="AE102:AG102" si="91">SUM(AE98:AE101)</f>
        <v>50</v>
      </c>
      <c r="AF102" s="9">
        <f t="shared" si="91"/>
        <v>52</v>
      </c>
      <c r="AG102" s="9">
        <f t="shared" si="91"/>
        <v>38</v>
      </c>
      <c r="AH102" s="9">
        <f t="shared" ref="AH102:AJ102" si="92">SUM(AH98:AH101)</f>
        <v>39</v>
      </c>
      <c r="AI102" s="9">
        <f t="shared" si="92"/>
        <v>55</v>
      </c>
      <c r="AJ102" s="9">
        <f t="shared" si="92"/>
        <v>57</v>
      </c>
      <c r="AK102" s="9">
        <f t="shared" ref="AK102:AV102" si="93">SUM(AK98:AK101)</f>
        <v>38</v>
      </c>
      <c r="AL102" s="9">
        <f t="shared" si="93"/>
        <v>51</v>
      </c>
      <c r="AM102" s="9">
        <f t="shared" si="93"/>
        <v>59</v>
      </c>
      <c r="AN102" s="9">
        <f t="shared" si="93"/>
        <v>68</v>
      </c>
      <c r="AO102" s="9">
        <f t="shared" si="93"/>
        <v>59</v>
      </c>
      <c r="AP102" s="9">
        <f t="shared" si="93"/>
        <v>74</v>
      </c>
      <c r="AQ102" s="9">
        <f t="shared" si="93"/>
        <v>66</v>
      </c>
      <c r="AR102" s="9">
        <f t="shared" si="93"/>
        <v>68</v>
      </c>
      <c r="AS102" s="9">
        <f t="shared" si="93"/>
        <v>81</v>
      </c>
      <c r="AT102" s="9">
        <f t="shared" si="93"/>
        <v>73</v>
      </c>
      <c r="AU102" s="9">
        <f t="shared" si="93"/>
        <v>70</v>
      </c>
      <c r="AV102" s="9">
        <f t="shared" si="93"/>
        <v>68</v>
      </c>
      <c r="AW102" s="9">
        <f t="shared" ref="AW102:BB102" si="94">SUM(AW98:AW101)</f>
        <v>92</v>
      </c>
      <c r="AX102" s="9">
        <f t="shared" si="94"/>
        <v>128</v>
      </c>
      <c r="AY102" s="9">
        <f t="shared" si="94"/>
        <v>136</v>
      </c>
      <c r="AZ102" s="9">
        <f t="shared" si="94"/>
        <v>121</v>
      </c>
      <c r="BA102" s="9">
        <f t="shared" si="94"/>
        <v>153</v>
      </c>
      <c r="BB102" s="9">
        <f t="shared" si="94"/>
        <v>134</v>
      </c>
      <c r="BC102" s="9">
        <f t="shared" ref="BC102" si="95">SUM(BC98:BC101)</f>
        <v>121</v>
      </c>
      <c r="BD102" s="9">
        <f>SUM(BD97:BD101)</f>
        <v>120</v>
      </c>
      <c r="BE102" s="9">
        <f>SUM(BE97:BE101)</f>
        <v>121</v>
      </c>
      <c r="BF102" s="9">
        <f>SUM(BF97:BF101)</f>
        <v>99</v>
      </c>
      <c r="BG102" s="9">
        <f>SUM(BG97:BG101)</f>
        <v>139</v>
      </c>
      <c r="BH102" s="6"/>
    </row>
    <row r="103" spans="1:60" ht="13.5" customHeight="1" x14ac:dyDescent="0.2">
      <c r="A103" s="5"/>
      <c r="B103" s="8" t="s">
        <v>84</v>
      </c>
      <c r="BH103" s="6"/>
    </row>
    <row r="104" spans="1:60" ht="13.5" customHeight="1" x14ac:dyDescent="0.2">
      <c r="A104" s="5"/>
      <c r="C104" s="1" t="s">
        <v>0</v>
      </c>
      <c r="W104" s="1">
        <v>30</v>
      </c>
      <c r="X104" s="1">
        <v>27</v>
      </c>
      <c r="Y104" s="1">
        <v>68</v>
      </c>
      <c r="Z104" s="1">
        <v>68</v>
      </c>
      <c r="AA104" s="1">
        <v>89</v>
      </c>
      <c r="AB104" s="1">
        <v>92</v>
      </c>
      <c r="AC104" s="1">
        <v>73</v>
      </c>
      <c r="AD104" s="1">
        <v>75</v>
      </c>
      <c r="AE104" s="1">
        <v>70</v>
      </c>
      <c r="AF104" s="1">
        <v>71</v>
      </c>
      <c r="AG104" s="1">
        <v>88</v>
      </c>
      <c r="AH104" s="1">
        <v>103</v>
      </c>
      <c r="AI104" s="1">
        <v>127</v>
      </c>
      <c r="AJ104" s="1">
        <v>165</v>
      </c>
      <c r="AK104" s="1">
        <v>155</v>
      </c>
      <c r="AL104" s="1">
        <v>150</v>
      </c>
      <c r="AM104" s="1">
        <v>181</v>
      </c>
      <c r="AN104" s="1">
        <v>159</v>
      </c>
      <c r="AO104" s="1">
        <v>133</v>
      </c>
      <c r="AP104" s="1">
        <v>137</v>
      </c>
      <c r="AQ104" s="1">
        <v>157</v>
      </c>
      <c r="AR104" s="1">
        <v>146</v>
      </c>
      <c r="AS104" s="1">
        <v>143</v>
      </c>
      <c r="AT104" s="1">
        <v>109</v>
      </c>
      <c r="AU104" s="1">
        <v>101</v>
      </c>
      <c r="AV104" s="1">
        <v>90</v>
      </c>
      <c r="AW104" s="1">
        <v>102</v>
      </c>
      <c r="AX104" s="1">
        <v>105</v>
      </c>
      <c r="AY104" s="1">
        <v>109</v>
      </c>
      <c r="AZ104" s="1">
        <v>160</v>
      </c>
      <c r="BA104" s="1">
        <v>129</v>
      </c>
      <c r="BB104" s="1">
        <v>125</v>
      </c>
      <c r="BC104" s="1">
        <v>113</v>
      </c>
      <c r="BD104" s="1">
        <v>87</v>
      </c>
      <c r="BE104" s="1">
        <v>60</v>
      </c>
      <c r="BF104" s="1">
        <v>53</v>
      </c>
      <c r="BG104" s="1">
        <v>54</v>
      </c>
      <c r="BH104" s="6"/>
    </row>
    <row r="105" spans="1:60" ht="13.5" customHeight="1" x14ac:dyDescent="0.2">
      <c r="A105" s="5"/>
      <c r="C105" s="1" t="s">
        <v>9</v>
      </c>
      <c r="AX105" s="1">
        <v>1</v>
      </c>
      <c r="AY105" s="1">
        <v>4</v>
      </c>
      <c r="AZ105" s="1">
        <v>5</v>
      </c>
      <c r="BA105" s="1">
        <v>5</v>
      </c>
      <c r="BB105" s="1">
        <v>23</v>
      </c>
      <c r="BC105" s="1">
        <v>30</v>
      </c>
      <c r="BD105" s="1">
        <v>28</v>
      </c>
      <c r="BE105" s="1">
        <v>28</v>
      </c>
      <c r="BF105" s="1">
        <v>29</v>
      </c>
      <c r="BG105" s="1">
        <v>26</v>
      </c>
      <c r="BH105" s="6"/>
    </row>
    <row r="106" spans="1:60" ht="13.5" customHeight="1" x14ac:dyDescent="0.2">
      <c r="A106" s="5"/>
      <c r="C106" s="1" t="s">
        <v>5</v>
      </c>
      <c r="AK106" s="1">
        <v>0</v>
      </c>
      <c r="AL106" s="1">
        <v>0</v>
      </c>
      <c r="AM106" s="1">
        <v>0</v>
      </c>
      <c r="AN106" s="1">
        <v>0</v>
      </c>
      <c r="AO106" s="1">
        <v>2</v>
      </c>
      <c r="AP106" s="1">
        <v>0</v>
      </c>
      <c r="AQ106" s="1">
        <v>0</v>
      </c>
      <c r="AR106" s="1">
        <v>2</v>
      </c>
      <c r="AS106" s="1">
        <v>1</v>
      </c>
      <c r="AT106" s="1">
        <v>0</v>
      </c>
      <c r="AU106" s="1">
        <v>0</v>
      </c>
      <c r="AV106" s="1">
        <v>1</v>
      </c>
      <c r="AW106" s="1">
        <v>2</v>
      </c>
      <c r="AX106" s="1">
        <v>1</v>
      </c>
      <c r="AY106" s="1">
        <v>1</v>
      </c>
      <c r="AZ106" s="1">
        <v>0</v>
      </c>
      <c r="BA106" s="1">
        <v>0</v>
      </c>
      <c r="BB106" s="1">
        <v>5</v>
      </c>
      <c r="BC106" s="1">
        <v>13</v>
      </c>
      <c r="BD106" s="1">
        <v>42</v>
      </c>
      <c r="BE106" s="1">
        <v>29</v>
      </c>
      <c r="BF106" s="1">
        <v>38</v>
      </c>
      <c r="BG106" s="1">
        <v>14</v>
      </c>
      <c r="BH106" s="6"/>
    </row>
    <row r="107" spans="1:60" ht="13.5" customHeight="1" x14ac:dyDescent="0.2">
      <c r="A107" s="5"/>
      <c r="C107" s="1" t="s">
        <v>11</v>
      </c>
      <c r="BB107" s="1">
        <v>5</v>
      </c>
      <c r="BC107" s="1">
        <v>5</v>
      </c>
      <c r="BD107" s="1">
        <v>28</v>
      </c>
      <c r="BE107" s="1">
        <v>25</v>
      </c>
      <c r="BF107" s="1">
        <v>21</v>
      </c>
      <c r="BG107" s="1">
        <v>12</v>
      </c>
      <c r="BH107" s="6"/>
    </row>
    <row r="108" spans="1:60" ht="13.5" customHeight="1" x14ac:dyDescent="0.2">
      <c r="A108" s="5"/>
      <c r="C108" s="1" t="s">
        <v>7</v>
      </c>
      <c r="AL108" s="1">
        <v>0</v>
      </c>
      <c r="AM108" s="1">
        <v>1</v>
      </c>
      <c r="AN108" s="1">
        <v>2</v>
      </c>
      <c r="AO108" s="1">
        <v>0</v>
      </c>
      <c r="AP108" s="1">
        <v>0</v>
      </c>
      <c r="AQ108" s="1">
        <v>1</v>
      </c>
      <c r="AR108" s="1">
        <v>1</v>
      </c>
      <c r="AS108" s="1">
        <v>1</v>
      </c>
      <c r="AT108" s="1">
        <v>1</v>
      </c>
      <c r="AU108" s="1">
        <v>2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2</v>
      </c>
      <c r="BB108" s="1">
        <v>5</v>
      </c>
      <c r="BC108" s="1">
        <v>4</v>
      </c>
      <c r="BD108" s="1">
        <v>0</v>
      </c>
      <c r="BE108" s="1">
        <v>3</v>
      </c>
      <c r="BF108" s="1">
        <v>1</v>
      </c>
      <c r="BG108" s="1">
        <v>10</v>
      </c>
      <c r="BH108" s="6"/>
    </row>
    <row r="109" spans="1:60" ht="13.5" customHeight="1" x14ac:dyDescent="0.2">
      <c r="A109" s="5"/>
      <c r="W109" s="9">
        <f t="shared" ref="W109:AA109" si="96">W104</f>
        <v>30</v>
      </c>
      <c r="X109" s="9">
        <f t="shared" si="96"/>
        <v>27</v>
      </c>
      <c r="Y109" s="9">
        <f t="shared" si="96"/>
        <v>68</v>
      </c>
      <c r="Z109" s="9">
        <f t="shared" si="96"/>
        <v>68</v>
      </c>
      <c r="AA109" s="9">
        <f t="shared" si="96"/>
        <v>89</v>
      </c>
      <c r="AB109" s="9">
        <f t="shared" ref="AB109:AD109" si="97">AB104</f>
        <v>92</v>
      </c>
      <c r="AC109" s="9">
        <f t="shared" si="97"/>
        <v>73</v>
      </c>
      <c r="AD109" s="9">
        <f t="shared" si="97"/>
        <v>75</v>
      </c>
      <c r="AE109" s="9">
        <f t="shared" ref="AE109:AG109" si="98">AE104</f>
        <v>70</v>
      </c>
      <c r="AF109" s="9">
        <f t="shared" si="98"/>
        <v>71</v>
      </c>
      <c r="AG109" s="9">
        <f t="shared" si="98"/>
        <v>88</v>
      </c>
      <c r="AH109" s="9">
        <f t="shared" ref="AH109:AI109" si="99">AH104</f>
        <v>103</v>
      </c>
      <c r="AI109" s="9">
        <f t="shared" si="99"/>
        <v>127</v>
      </c>
      <c r="AJ109" s="9">
        <f>AJ104</f>
        <v>165</v>
      </c>
      <c r="AK109" s="9">
        <f>SUM(AK104:AK106)</f>
        <v>155</v>
      </c>
      <c r="AL109" s="9">
        <f t="shared" ref="AL109:AV109" si="100">SUM(AL104:AL108)</f>
        <v>150</v>
      </c>
      <c r="AM109" s="9">
        <f t="shared" si="100"/>
        <v>182</v>
      </c>
      <c r="AN109" s="9">
        <f t="shared" si="100"/>
        <v>161</v>
      </c>
      <c r="AO109" s="9">
        <f t="shared" si="100"/>
        <v>135</v>
      </c>
      <c r="AP109" s="9">
        <f t="shared" si="100"/>
        <v>137</v>
      </c>
      <c r="AQ109" s="9">
        <f t="shared" si="100"/>
        <v>158</v>
      </c>
      <c r="AR109" s="9">
        <f t="shared" si="100"/>
        <v>149</v>
      </c>
      <c r="AS109" s="9">
        <f t="shared" si="100"/>
        <v>145</v>
      </c>
      <c r="AT109" s="9">
        <f t="shared" si="100"/>
        <v>110</v>
      </c>
      <c r="AU109" s="9">
        <f t="shared" si="100"/>
        <v>103</v>
      </c>
      <c r="AV109" s="9">
        <f t="shared" si="100"/>
        <v>91</v>
      </c>
      <c r="AW109" s="9">
        <f t="shared" ref="AW109:BB109" si="101">SUM(AW104:AW108)</f>
        <v>104</v>
      </c>
      <c r="AX109" s="9">
        <f t="shared" si="101"/>
        <v>107</v>
      </c>
      <c r="AY109" s="9">
        <f t="shared" si="101"/>
        <v>114</v>
      </c>
      <c r="AZ109" s="9">
        <f t="shared" si="101"/>
        <v>165</v>
      </c>
      <c r="BA109" s="9">
        <f t="shared" si="101"/>
        <v>136</v>
      </c>
      <c r="BB109" s="9">
        <f t="shared" si="101"/>
        <v>163</v>
      </c>
      <c r="BC109" s="9">
        <f t="shared" ref="BC109:BD109" si="102">SUM(BC104:BC108)</f>
        <v>165</v>
      </c>
      <c r="BD109" s="9">
        <f t="shared" si="102"/>
        <v>185</v>
      </c>
      <c r="BE109" s="9">
        <f t="shared" ref="BE109:BF109" si="103">SUM(BE104:BE108)</f>
        <v>145</v>
      </c>
      <c r="BF109" s="9">
        <f t="shared" si="103"/>
        <v>142</v>
      </c>
      <c r="BG109" s="9">
        <f t="shared" ref="BG109" si="104">SUM(BG104:BG108)</f>
        <v>116</v>
      </c>
      <c r="BH109" s="6"/>
    </row>
    <row r="110" spans="1:60" ht="13.5" customHeight="1" x14ac:dyDescent="0.2">
      <c r="A110" s="5"/>
      <c r="B110" s="8" t="s">
        <v>83</v>
      </c>
      <c r="BH110" s="6"/>
    </row>
    <row r="111" spans="1:60" ht="13.5" customHeight="1" x14ac:dyDescent="0.2">
      <c r="A111" s="5"/>
      <c r="B111" s="8"/>
      <c r="C111" s="1" t="s">
        <v>10</v>
      </c>
      <c r="BE111" s="1">
        <v>0</v>
      </c>
      <c r="BF111" s="1">
        <v>0</v>
      </c>
      <c r="BG111" s="1">
        <v>9</v>
      </c>
      <c r="BH111" s="6"/>
    </row>
    <row r="112" spans="1:60" ht="13.5" customHeight="1" x14ac:dyDescent="0.2">
      <c r="A112" s="5"/>
      <c r="C112" s="1" t="s">
        <v>0</v>
      </c>
      <c r="W112" s="1">
        <v>52</v>
      </c>
      <c r="X112" s="1">
        <v>51</v>
      </c>
      <c r="Y112" s="1">
        <v>32</v>
      </c>
      <c r="Z112" s="1">
        <v>40</v>
      </c>
      <c r="AA112" s="1">
        <v>38</v>
      </c>
      <c r="AB112" s="1">
        <v>58</v>
      </c>
      <c r="AC112" s="1">
        <v>85</v>
      </c>
      <c r="AD112" s="1">
        <v>71</v>
      </c>
      <c r="AE112" s="1">
        <v>78</v>
      </c>
      <c r="AF112" s="1">
        <v>61</v>
      </c>
      <c r="AG112" s="1">
        <v>63</v>
      </c>
      <c r="AH112" s="1">
        <v>70</v>
      </c>
      <c r="AI112" s="1">
        <v>74</v>
      </c>
      <c r="AJ112" s="1">
        <v>67</v>
      </c>
      <c r="AK112" s="1">
        <v>39</v>
      </c>
      <c r="AL112" s="1">
        <v>52</v>
      </c>
      <c r="AM112" s="1">
        <v>50</v>
      </c>
      <c r="AN112" s="1">
        <v>38</v>
      </c>
      <c r="AO112" s="1">
        <v>42</v>
      </c>
      <c r="AP112" s="1">
        <v>27</v>
      </c>
      <c r="AQ112" s="1">
        <v>40</v>
      </c>
      <c r="AR112" s="1">
        <v>29</v>
      </c>
      <c r="AS112" s="1">
        <v>33</v>
      </c>
      <c r="AT112" s="1">
        <v>26</v>
      </c>
      <c r="AU112" s="1">
        <v>27</v>
      </c>
      <c r="AV112" s="1">
        <v>26</v>
      </c>
      <c r="AW112" s="1">
        <v>44</v>
      </c>
      <c r="AX112" s="1">
        <v>99</v>
      </c>
      <c r="AY112" s="1">
        <v>172</v>
      </c>
      <c r="AZ112" s="1">
        <v>132</v>
      </c>
      <c r="BA112" s="1">
        <v>124</v>
      </c>
      <c r="BB112" s="1">
        <v>112</v>
      </c>
      <c r="BC112" s="1">
        <v>133</v>
      </c>
      <c r="BD112" s="1">
        <v>126</v>
      </c>
      <c r="BE112" s="1">
        <v>116</v>
      </c>
      <c r="BF112" s="1">
        <v>83</v>
      </c>
      <c r="BG112" s="1">
        <v>89</v>
      </c>
      <c r="BH112" s="6"/>
    </row>
    <row r="113" spans="1:60" ht="13.5" customHeight="1" x14ac:dyDescent="0.2">
      <c r="A113" s="5"/>
      <c r="C113" s="1" t="s">
        <v>5</v>
      </c>
      <c r="W113" s="1">
        <v>2</v>
      </c>
      <c r="X113" s="1">
        <v>10</v>
      </c>
      <c r="Y113" s="1">
        <v>3</v>
      </c>
      <c r="Z113" s="1">
        <v>4</v>
      </c>
      <c r="AA113" s="1">
        <v>6</v>
      </c>
      <c r="AB113" s="1">
        <v>3</v>
      </c>
      <c r="AC113" s="1">
        <v>4</v>
      </c>
      <c r="AD113" s="1">
        <v>6</v>
      </c>
      <c r="AE113" s="1">
        <v>9</v>
      </c>
      <c r="AF113" s="1">
        <v>7</v>
      </c>
      <c r="AG113" s="1">
        <v>9</v>
      </c>
      <c r="AH113" s="1">
        <v>3</v>
      </c>
      <c r="AI113" s="1">
        <v>7</v>
      </c>
      <c r="AJ113" s="1">
        <v>8</v>
      </c>
      <c r="AK113" s="1">
        <v>4</v>
      </c>
      <c r="AL113" s="1">
        <v>6</v>
      </c>
      <c r="AM113" s="1">
        <v>6</v>
      </c>
      <c r="AN113" s="1">
        <v>5</v>
      </c>
      <c r="AO113" s="1">
        <v>8</v>
      </c>
      <c r="AP113" s="1">
        <v>5</v>
      </c>
      <c r="AQ113" s="1">
        <v>7</v>
      </c>
      <c r="AR113" s="1">
        <v>4</v>
      </c>
      <c r="AS113" s="1">
        <v>7</v>
      </c>
      <c r="AT113" s="1">
        <v>11</v>
      </c>
      <c r="AU113" s="1">
        <v>3</v>
      </c>
      <c r="AV113" s="1">
        <v>7</v>
      </c>
      <c r="AW113" s="1">
        <v>5</v>
      </c>
      <c r="AX113" s="1">
        <v>5</v>
      </c>
      <c r="AY113" s="1">
        <v>3</v>
      </c>
      <c r="AZ113" s="1">
        <v>1</v>
      </c>
      <c r="BA113" s="1">
        <v>7</v>
      </c>
      <c r="BB113" s="1">
        <v>3</v>
      </c>
      <c r="BC113" s="1">
        <v>2</v>
      </c>
      <c r="BD113" s="1">
        <v>7</v>
      </c>
      <c r="BE113" s="1">
        <v>4</v>
      </c>
      <c r="BF113" s="1">
        <v>4</v>
      </c>
      <c r="BG113" s="1">
        <v>5</v>
      </c>
      <c r="BH113" s="6"/>
    </row>
    <row r="114" spans="1:60" ht="13.5" hidden="1" customHeight="1" x14ac:dyDescent="0.2">
      <c r="A114" s="5"/>
      <c r="C114" s="1" t="s">
        <v>7</v>
      </c>
      <c r="AH114" s="1">
        <v>3</v>
      </c>
      <c r="AI114" s="1">
        <v>0</v>
      </c>
      <c r="AJ114" s="1">
        <v>0</v>
      </c>
      <c r="AK114" s="1">
        <v>0</v>
      </c>
      <c r="AL114" s="1">
        <v>0</v>
      </c>
      <c r="AM114" s="1">
        <v>1</v>
      </c>
      <c r="AN114" s="1">
        <v>0</v>
      </c>
      <c r="AO114" s="1">
        <v>0</v>
      </c>
      <c r="AP114" s="1">
        <v>0</v>
      </c>
      <c r="AQ114" s="1">
        <v>1</v>
      </c>
      <c r="BH114" s="6"/>
    </row>
    <row r="115" spans="1:60" ht="13.5" customHeight="1" x14ac:dyDescent="0.2">
      <c r="A115" s="5"/>
      <c r="W115" s="9">
        <f t="shared" ref="W115:AG115" si="105">SUM(W112:W113)</f>
        <v>54</v>
      </c>
      <c r="X115" s="9">
        <f t="shared" si="105"/>
        <v>61</v>
      </c>
      <c r="Y115" s="9">
        <f t="shared" si="105"/>
        <v>35</v>
      </c>
      <c r="Z115" s="9">
        <f t="shared" si="105"/>
        <v>44</v>
      </c>
      <c r="AA115" s="9">
        <f t="shared" si="105"/>
        <v>44</v>
      </c>
      <c r="AB115" s="9">
        <f t="shared" si="105"/>
        <v>61</v>
      </c>
      <c r="AC115" s="9">
        <f t="shared" si="105"/>
        <v>89</v>
      </c>
      <c r="AD115" s="9">
        <f t="shared" si="105"/>
        <v>77</v>
      </c>
      <c r="AE115" s="9">
        <f t="shared" si="105"/>
        <v>87</v>
      </c>
      <c r="AF115" s="9">
        <f t="shared" si="105"/>
        <v>68</v>
      </c>
      <c r="AG115" s="9">
        <f t="shared" si="105"/>
        <v>72</v>
      </c>
      <c r="AH115" s="9">
        <f t="shared" ref="AH115:AQ115" si="106">SUM(AH112:AH114)</f>
        <v>76</v>
      </c>
      <c r="AI115" s="9">
        <f t="shared" si="106"/>
        <v>81</v>
      </c>
      <c r="AJ115" s="9">
        <f t="shared" si="106"/>
        <v>75</v>
      </c>
      <c r="AK115" s="9">
        <f t="shared" si="106"/>
        <v>43</v>
      </c>
      <c r="AL115" s="9">
        <f t="shared" si="106"/>
        <v>58</v>
      </c>
      <c r="AM115" s="9">
        <f t="shared" si="106"/>
        <v>57</v>
      </c>
      <c r="AN115" s="9">
        <f t="shared" si="106"/>
        <v>43</v>
      </c>
      <c r="AO115" s="9">
        <f t="shared" si="106"/>
        <v>50</v>
      </c>
      <c r="AP115" s="9">
        <f t="shared" si="106"/>
        <v>32</v>
      </c>
      <c r="AQ115" s="9">
        <f t="shared" si="106"/>
        <v>48</v>
      </c>
      <c r="AR115" s="9">
        <f t="shared" ref="AR115:BD115" si="107">SUM(AR112:AR113)</f>
        <v>33</v>
      </c>
      <c r="AS115" s="9">
        <f t="shared" si="107"/>
        <v>40</v>
      </c>
      <c r="AT115" s="9">
        <f t="shared" si="107"/>
        <v>37</v>
      </c>
      <c r="AU115" s="9">
        <f t="shared" si="107"/>
        <v>30</v>
      </c>
      <c r="AV115" s="9">
        <f t="shared" si="107"/>
        <v>33</v>
      </c>
      <c r="AW115" s="9">
        <f t="shared" si="107"/>
        <v>49</v>
      </c>
      <c r="AX115" s="9">
        <f t="shared" si="107"/>
        <v>104</v>
      </c>
      <c r="AY115" s="9">
        <f t="shared" si="107"/>
        <v>175</v>
      </c>
      <c r="AZ115" s="9">
        <f t="shared" si="107"/>
        <v>133</v>
      </c>
      <c r="BA115" s="9">
        <f t="shared" si="107"/>
        <v>131</v>
      </c>
      <c r="BB115" s="9">
        <f t="shared" si="107"/>
        <v>115</v>
      </c>
      <c r="BC115" s="9">
        <f t="shared" si="107"/>
        <v>135</v>
      </c>
      <c r="BD115" s="9">
        <f t="shared" si="107"/>
        <v>133</v>
      </c>
      <c r="BE115" s="9">
        <f t="shared" ref="BE115:BF115" si="108">SUM(BE111:BE113)</f>
        <v>120</v>
      </c>
      <c r="BF115" s="9">
        <f t="shared" si="108"/>
        <v>87</v>
      </c>
      <c r="BG115" s="9">
        <f>SUM(BG111:BG113)</f>
        <v>103</v>
      </c>
      <c r="BH115" s="6"/>
    </row>
    <row r="116" spans="1:60" ht="13.5" customHeight="1" x14ac:dyDescent="0.2">
      <c r="A116" s="5"/>
      <c r="B116" s="8" t="s">
        <v>82</v>
      </c>
      <c r="BH116" s="6"/>
    </row>
    <row r="117" spans="1:60" ht="13.5" customHeight="1" x14ac:dyDescent="0.2">
      <c r="A117" s="5"/>
      <c r="B117" s="8"/>
      <c r="C117" s="1" t="s">
        <v>10</v>
      </c>
      <c r="BE117" s="1">
        <v>4</v>
      </c>
      <c r="BF117" s="1">
        <v>10</v>
      </c>
      <c r="BG117" s="1">
        <v>22</v>
      </c>
      <c r="BH117" s="6"/>
    </row>
    <row r="118" spans="1:60" ht="13.5" customHeight="1" x14ac:dyDescent="0.2">
      <c r="A118" s="5"/>
      <c r="C118" s="1" t="s">
        <v>0</v>
      </c>
      <c r="W118" s="1">
        <v>11</v>
      </c>
      <c r="X118" s="1">
        <v>5</v>
      </c>
      <c r="Y118" s="1">
        <v>9</v>
      </c>
      <c r="Z118" s="1">
        <v>5</v>
      </c>
      <c r="AA118" s="1">
        <v>21</v>
      </c>
      <c r="AB118" s="1">
        <v>36</v>
      </c>
      <c r="AC118" s="1">
        <v>38</v>
      </c>
      <c r="AD118" s="1">
        <v>35</v>
      </c>
      <c r="AE118" s="1">
        <v>34</v>
      </c>
      <c r="AF118" s="1">
        <v>11</v>
      </c>
      <c r="AG118" s="1">
        <v>24</v>
      </c>
      <c r="AH118" s="1">
        <v>37</v>
      </c>
      <c r="AI118" s="1">
        <v>28</v>
      </c>
      <c r="AJ118" s="1">
        <v>33</v>
      </c>
      <c r="AK118" s="1">
        <v>29</v>
      </c>
      <c r="AL118" s="1">
        <v>30</v>
      </c>
      <c r="AM118" s="1">
        <v>31</v>
      </c>
      <c r="AN118" s="1">
        <v>35</v>
      </c>
      <c r="AO118" s="1">
        <v>38</v>
      </c>
      <c r="AP118" s="1">
        <v>24</v>
      </c>
      <c r="AQ118" s="1">
        <v>38</v>
      </c>
      <c r="AR118" s="1">
        <v>27</v>
      </c>
      <c r="AS118" s="1">
        <v>39</v>
      </c>
      <c r="AT118" s="1">
        <v>36</v>
      </c>
      <c r="AU118" s="1">
        <v>29</v>
      </c>
      <c r="AV118" s="1">
        <v>26</v>
      </c>
      <c r="AW118" s="1">
        <v>25</v>
      </c>
      <c r="AX118" s="1">
        <v>35</v>
      </c>
      <c r="AY118" s="1">
        <v>20</v>
      </c>
      <c r="AZ118" s="1">
        <v>30</v>
      </c>
      <c r="BA118" s="1">
        <v>23</v>
      </c>
      <c r="BB118" s="1">
        <v>16</v>
      </c>
      <c r="BC118" s="1">
        <v>21</v>
      </c>
      <c r="BD118" s="1">
        <v>25</v>
      </c>
      <c r="BE118" s="1">
        <v>14</v>
      </c>
      <c r="BF118" s="1">
        <v>20</v>
      </c>
      <c r="BG118" s="1">
        <v>13</v>
      </c>
      <c r="BH118" s="6"/>
    </row>
    <row r="119" spans="1:60" ht="13.5" customHeight="1" x14ac:dyDescent="0.2">
      <c r="A119" s="5"/>
      <c r="C119" s="1" t="s">
        <v>5</v>
      </c>
      <c r="W119" s="1">
        <v>0</v>
      </c>
      <c r="X119" s="1">
        <v>0</v>
      </c>
      <c r="Y119" s="1">
        <v>2</v>
      </c>
      <c r="Z119" s="1">
        <v>2</v>
      </c>
      <c r="AA119" s="1">
        <v>6</v>
      </c>
      <c r="AB119" s="1">
        <v>2</v>
      </c>
      <c r="AC119" s="1">
        <v>1</v>
      </c>
      <c r="AD119" s="1">
        <v>6</v>
      </c>
      <c r="AE119" s="1">
        <v>6</v>
      </c>
      <c r="AF119" s="1">
        <v>6</v>
      </c>
      <c r="AG119" s="1">
        <v>1</v>
      </c>
      <c r="AH119" s="1">
        <v>4</v>
      </c>
      <c r="AI119" s="1">
        <v>3</v>
      </c>
      <c r="AJ119" s="1">
        <v>3</v>
      </c>
      <c r="AK119" s="1">
        <v>4</v>
      </c>
      <c r="AL119" s="1">
        <v>8</v>
      </c>
      <c r="AM119" s="1">
        <v>5</v>
      </c>
      <c r="AN119" s="1">
        <v>1</v>
      </c>
      <c r="AO119" s="1">
        <v>3</v>
      </c>
      <c r="AP119" s="1">
        <v>14</v>
      </c>
      <c r="AQ119" s="1">
        <v>10</v>
      </c>
      <c r="AR119" s="1">
        <v>9</v>
      </c>
      <c r="AS119" s="1">
        <v>11</v>
      </c>
      <c r="AT119" s="1">
        <v>7</v>
      </c>
      <c r="AU119" s="1">
        <v>9</v>
      </c>
      <c r="AV119" s="1">
        <v>12</v>
      </c>
      <c r="AW119" s="1">
        <v>14</v>
      </c>
      <c r="AX119" s="1">
        <v>5</v>
      </c>
      <c r="AY119" s="1">
        <v>11</v>
      </c>
      <c r="AZ119" s="1">
        <v>7</v>
      </c>
      <c r="BA119" s="1">
        <v>5</v>
      </c>
      <c r="BB119" s="1">
        <v>3</v>
      </c>
      <c r="BC119" s="1">
        <v>4</v>
      </c>
      <c r="BD119" s="1">
        <v>7</v>
      </c>
      <c r="BE119" s="1">
        <v>5</v>
      </c>
      <c r="BF119" s="1">
        <v>2</v>
      </c>
      <c r="BG119" s="1">
        <v>2</v>
      </c>
      <c r="BH119" s="6"/>
    </row>
    <row r="120" spans="1:60" ht="13.5" customHeight="1" x14ac:dyDescent="0.2">
      <c r="A120" s="5"/>
      <c r="C120" s="1" t="s">
        <v>7</v>
      </c>
      <c r="W120" s="1">
        <v>1</v>
      </c>
      <c r="X120" s="1">
        <v>1</v>
      </c>
      <c r="Y120" s="1">
        <v>1</v>
      </c>
      <c r="Z120" s="1">
        <v>0</v>
      </c>
      <c r="AA120" s="1">
        <v>3</v>
      </c>
      <c r="AB120" s="1">
        <v>3</v>
      </c>
      <c r="AC120" s="1">
        <v>1</v>
      </c>
      <c r="AD120" s="1">
        <v>3</v>
      </c>
      <c r="AE120" s="1">
        <v>2</v>
      </c>
      <c r="AF120" s="1">
        <v>3</v>
      </c>
      <c r="AG120" s="1">
        <v>1</v>
      </c>
      <c r="AH120" s="1">
        <v>1</v>
      </c>
      <c r="AI120" s="1">
        <v>0</v>
      </c>
      <c r="AJ120" s="1">
        <v>2</v>
      </c>
      <c r="AK120" s="1">
        <v>4</v>
      </c>
      <c r="AL120" s="1">
        <v>2</v>
      </c>
      <c r="AM120" s="1">
        <v>1</v>
      </c>
      <c r="AN120" s="1">
        <v>0</v>
      </c>
      <c r="AO120" s="1">
        <v>3</v>
      </c>
      <c r="AP120" s="1">
        <v>2</v>
      </c>
      <c r="AQ120" s="1">
        <v>5</v>
      </c>
      <c r="AR120" s="1">
        <v>7</v>
      </c>
      <c r="AS120" s="1">
        <v>6</v>
      </c>
      <c r="AT120" s="1">
        <v>3</v>
      </c>
      <c r="AU120" s="1">
        <v>1</v>
      </c>
      <c r="AV120" s="1">
        <v>7</v>
      </c>
      <c r="AW120" s="1">
        <v>0</v>
      </c>
      <c r="AX120" s="1">
        <v>4</v>
      </c>
      <c r="AY120" s="1">
        <v>2</v>
      </c>
      <c r="AZ120" s="1">
        <v>4</v>
      </c>
      <c r="BA120" s="1">
        <v>3</v>
      </c>
      <c r="BB120" s="1">
        <v>5</v>
      </c>
      <c r="BC120" s="1">
        <v>4</v>
      </c>
      <c r="BD120" s="1">
        <v>3</v>
      </c>
      <c r="BE120" s="1">
        <v>2</v>
      </c>
      <c r="BF120" s="1">
        <v>1</v>
      </c>
      <c r="BG120" s="1">
        <v>2</v>
      </c>
      <c r="BH120" s="6"/>
    </row>
    <row r="121" spans="1:60" ht="13.5" customHeight="1" x14ac:dyDescent="0.2">
      <c r="A121" s="5"/>
      <c r="W121" s="9">
        <f t="shared" ref="W121:AA121" si="109">SUM(W118:W120)</f>
        <v>12</v>
      </c>
      <c r="X121" s="9">
        <f t="shared" si="109"/>
        <v>6</v>
      </c>
      <c r="Y121" s="9">
        <f t="shared" si="109"/>
        <v>12</v>
      </c>
      <c r="Z121" s="9">
        <f t="shared" si="109"/>
        <v>7</v>
      </c>
      <c r="AA121" s="9">
        <f t="shared" si="109"/>
        <v>30</v>
      </c>
      <c r="AB121" s="9">
        <f t="shared" ref="AB121:AD121" si="110">SUM(AB118:AB120)</f>
        <v>41</v>
      </c>
      <c r="AC121" s="9">
        <f t="shared" si="110"/>
        <v>40</v>
      </c>
      <c r="AD121" s="9">
        <f t="shared" si="110"/>
        <v>44</v>
      </c>
      <c r="AE121" s="9">
        <f t="shared" ref="AE121:AG121" si="111">SUM(AE118:AE120)</f>
        <v>42</v>
      </c>
      <c r="AF121" s="9">
        <f t="shared" si="111"/>
        <v>20</v>
      </c>
      <c r="AG121" s="9">
        <f t="shared" si="111"/>
        <v>26</v>
      </c>
      <c r="AH121" s="9">
        <f t="shared" ref="AH121:AJ121" si="112">SUM(AH118:AH120)</f>
        <v>42</v>
      </c>
      <c r="AI121" s="9">
        <f t="shared" si="112"/>
        <v>31</v>
      </c>
      <c r="AJ121" s="9">
        <f t="shared" si="112"/>
        <v>38</v>
      </c>
      <c r="AK121" s="9">
        <f t="shared" ref="AK121:AV121" si="113">SUM(AK118:AK120)</f>
        <v>37</v>
      </c>
      <c r="AL121" s="9">
        <f t="shared" si="113"/>
        <v>40</v>
      </c>
      <c r="AM121" s="9">
        <f t="shared" si="113"/>
        <v>37</v>
      </c>
      <c r="AN121" s="9">
        <f t="shared" si="113"/>
        <v>36</v>
      </c>
      <c r="AO121" s="9">
        <f t="shared" si="113"/>
        <v>44</v>
      </c>
      <c r="AP121" s="9">
        <f t="shared" si="113"/>
        <v>40</v>
      </c>
      <c r="AQ121" s="9">
        <f t="shared" si="113"/>
        <v>53</v>
      </c>
      <c r="AR121" s="9">
        <f t="shared" si="113"/>
        <v>43</v>
      </c>
      <c r="AS121" s="9">
        <f t="shared" si="113"/>
        <v>56</v>
      </c>
      <c r="AT121" s="9">
        <f t="shared" si="113"/>
        <v>46</v>
      </c>
      <c r="AU121" s="9">
        <f t="shared" si="113"/>
        <v>39</v>
      </c>
      <c r="AV121" s="9">
        <f t="shared" si="113"/>
        <v>45</v>
      </c>
      <c r="AW121" s="9">
        <f t="shared" ref="AW121:BB121" si="114">SUM(AW118:AW120)</f>
        <v>39</v>
      </c>
      <c r="AX121" s="9">
        <f t="shared" si="114"/>
        <v>44</v>
      </c>
      <c r="AY121" s="9">
        <f t="shared" si="114"/>
        <v>33</v>
      </c>
      <c r="AZ121" s="9">
        <f t="shared" si="114"/>
        <v>41</v>
      </c>
      <c r="BA121" s="9">
        <f t="shared" si="114"/>
        <v>31</v>
      </c>
      <c r="BB121" s="9">
        <f t="shared" si="114"/>
        <v>24</v>
      </c>
      <c r="BC121" s="9">
        <f t="shared" ref="BC121:BD121" si="115">SUM(BC118:BC120)</f>
        <v>29</v>
      </c>
      <c r="BD121" s="9">
        <f t="shared" si="115"/>
        <v>35</v>
      </c>
      <c r="BE121" s="9">
        <f>SUM(BE117:BE120)</f>
        <v>25</v>
      </c>
      <c r="BF121" s="9">
        <f>SUM(BF117:BF120)</f>
        <v>33</v>
      </c>
      <c r="BG121" s="9">
        <f>SUM(BG117:BG120)</f>
        <v>39</v>
      </c>
      <c r="BH121" s="6"/>
    </row>
    <row r="122" spans="1:60" ht="13.5" customHeight="1" x14ac:dyDescent="0.2">
      <c r="A122" s="5"/>
      <c r="B122" s="8" t="s">
        <v>81</v>
      </c>
      <c r="BH122" s="6"/>
    </row>
    <row r="123" spans="1:60" ht="13.5" customHeight="1" x14ac:dyDescent="0.2">
      <c r="A123" s="5"/>
      <c r="B123" s="8"/>
      <c r="C123" s="1" t="s">
        <v>10</v>
      </c>
      <c r="BF123" s="1">
        <v>1</v>
      </c>
      <c r="BG123" s="1">
        <v>0</v>
      </c>
      <c r="BH123" s="6"/>
    </row>
    <row r="124" spans="1:60" ht="13.5" customHeight="1" x14ac:dyDescent="0.2">
      <c r="A124" s="5"/>
      <c r="C124" s="1" t="s">
        <v>0</v>
      </c>
      <c r="W124" s="1">
        <v>49</v>
      </c>
      <c r="X124" s="1">
        <v>41</v>
      </c>
      <c r="Y124" s="1">
        <v>39</v>
      </c>
      <c r="Z124" s="1">
        <v>31</v>
      </c>
      <c r="AA124" s="1">
        <v>34</v>
      </c>
      <c r="AB124" s="1">
        <v>29</v>
      </c>
      <c r="AC124" s="1">
        <v>36</v>
      </c>
      <c r="AD124" s="1">
        <v>48</v>
      </c>
      <c r="AE124" s="1">
        <v>38</v>
      </c>
      <c r="AF124" s="1">
        <v>41</v>
      </c>
      <c r="AG124" s="1">
        <v>39</v>
      </c>
      <c r="AH124" s="1">
        <v>45</v>
      </c>
      <c r="AI124" s="1">
        <v>47</v>
      </c>
      <c r="AJ124" s="1">
        <v>39</v>
      </c>
      <c r="AK124" s="1">
        <v>46</v>
      </c>
      <c r="AL124" s="1">
        <v>44</v>
      </c>
      <c r="AM124" s="1">
        <v>50</v>
      </c>
      <c r="AN124" s="1">
        <v>58</v>
      </c>
      <c r="AO124" s="1">
        <v>47</v>
      </c>
      <c r="AP124" s="1">
        <v>62</v>
      </c>
      <c r="AQ124" s="1">
        <v>66</v>
      </c>
      <c r="AR124" s="1">
        <v>56</v>
      </c>
      <c r="AS124" s="1">
        <v>79</v>
      </c>
      <c r="AT124" s="1">
        <v>58</v>
      </c>
      <c r="AU124" s="1">
        <v>75</v>
      </c>
      <c r="AV124" s="1">
        <v>76</v>
      </c>
      <c r="AW124" s="1">
        <v>77</v>
      </c>
      <c r="AX124" s="1">
        <v>84</v>
      </c>
      <c r="AY124" s="1">
        <v>93</v>
      </c>
      <c r="AZ124" s="1">
        <v>93</v>
      </c>
      <c r="BA124" s="1">
        <v>95</v>
      </c>
      <c r="BB124" s="1">
        <v>101</v>
      </c>
      <c r="BC124" s="1">
        <v>92</v>
      </c>
      <c r="BD124" s="1">
        <v>78</v>
      </c>
      <c r="BE124" s="1">
        <v>65</v>
      </c>
      <c r="BF124" s="1">
        <v>86</v>
      </c>
      <c r="BG124" s="1">
        <v>106</v>
      </c>
      <c r="BH124" s="6"/>
    </row>
    <row r="125" spans="1:60" ht="13.5" hidden="1" customHeight="1" x14ac:dyDescent="0.2">
      <c r="A125" s="5"/>
      <c r="C125" s="1" t="s">
        <v>9</v>
      </c>
      <c r="AU125" s="1">
        <v>0</v>
      </c>
      <c r="AV125" s="1">
        <v>0</v>
      </c>
      <c r="AW125" s="1">
        <v>0</v>
      </c>
      <c r="AX125" s="1">
        <v>0</v>
      </c>
      <c r="AY125" s="1">
        <v>29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H125" s="6"/>
    </row>
    <row r="126" spans="1:60" ht="13.5" customHeight="1" x14ac:dyDescent="0.2">
      <c r="A126" s="5"/>
      <c r="C126" s="1" t="s">
        <v>5</v>
      </c>
      <c r="W126" s="1">
        <v>24</v>
      </c>
      <c r="X126" s="1">
        <v>22</v>
      </c>
      <c r="Y126" s="1">
        <v>30</v>
      </c>
      <c r="Z126" s="1">
        <v>17</v>
      </c>
      <c r="AA126" s="1">
        <v>25</v>
      </c>
      <c r="AB126" s="1">
        <v>14</v>
      </c>
      <c r="AC126" s="1">
        <v>14</v>
      </c>
      <c r="AD126" s="1">
        <v>18</v>
      </c>
      <c r="AE126" s="1">
        <v>18</v>
      </c>
      <c r="AF126" s="1">
        <v>17</v>
      </c>
      <c r="AG126" s="1">
        <v>15</v>
      </c>
      <c r="AH126" s="1">
        <v>19</v>
      </c>
      <c r="AI126" s="1">
        <v>16</v>
      </c>
      <c r="AJ126" s="1">
        <v>14</v>
      </c>
      <c r="AK126" s="1">
        <v>11</v>
      </c>
      <c r="AL126" s="1">
        <v>14</v>
      </c>
      <c r="AM126" s="1">
        <v>15</v>
      </c>
      <c r="AN126" s="1">
        <v>22</v>
      </c>
      <c r="AO126" s="1">
        <v>30</v>
      </c>
      <c r="AP126" s="1">
        <v>21</v>
      </c>
      <c r="AQ126" s="1">
        <v>24</v>
      </c>
      <c r="AR126" s="1">
        <v>21</v>
      </c>
      <c r="AS126" s="1">
        <v>19</v>
      </c>
      <c r="AT126" s="1">
        <v>19</v>
      </c>
      <c r="AU126" s="1">
        <v>24</v>
      </c>
      <c r="AV126" s="1">
        <v>31</v>
      </c>
      <c r="AW126" s="1">
        <v>26</v>
      </c>
      <c r="AX126" s="1">
        <v>32</v>
      </c>
      <c r="AY126" s="1">
        <v>31</v>
      </c>
      <c r="AZ126" s="1">
        <v>23</v>
      </c>
      <c r="BA126" s="1">
        <v>15</v>
      </c>
      <c r="BB126" s="1">
        <v>11</v>
      </c>
      <c r="BC126" s="1">
        <v>8</v>
      </c>
      <c r="BD126" s="1">
        <v>23</v>
      </c>
      <c r="BE126" s="1">
        <v>11</v>
      </c>
      <c r="BF126" s="1">
        <v>9</v>
      </c>
      <c r="BG126" s="1">
        <v>21</v>
      </c>
      <c r="BH126" s="6"/>
    </row>
    <row r="127" spans="1:60" ht="13.5" customHeight="1" x14ac:dyDescent="0.2">
      <c r="A127" s="5"/>
      <c r="C127" s="1" t="s">
        <v>7</v>
      </c>
      <c r="W127" s="1">
        <v>8</v>
      </c>
      <c r="X127" s="1">
        <v>13</v>
      </c>
      <c r="Y127" s="1">
        <v>7</v>
      </c>
      <c r="Z127" s="1">
        <v>12</v>
      </c>
      <c r="AA127" s="1">
        <v>14</v>
      </c>
      <c r="AB127" s="1">
        <v>21</v>
      </c>
      <c r="AC127" s="1">
        <v>10</v>
      </c>
      <c r="AD127" s="1">
        <v>22</v>
      </c>
      <c r="AE127" s="1">
        <v>16</v>
      </c>
      <c r="AF127" s="1">
        <v>18</v>
      </c>
      <c r="AG127" s="1">
        <v>17</v>
      </c>
      <c r="AH127" s="1">
        <v>21</v>
      </c>
      <c r="AI127" s="1">
        <v>12</v>
      </c>
      <c r="AJ127" s="1">
        <v>9</v>
      </c>
      <c r="AK127" s="1">
        <v>19</v>
      </c>
      <c r="AL127" s="1">
        <v>18</v>
      </c>
      <c r="AM127" s="1">
        <v>17</v>
      </c>
      <c r="AN127" s="1">
        <v>18</v>
      </c>
      <c r="AO127" s="1">
        <v>19</v>
      </c>
      <c r="AP127" s="1">
        <v>25</v>
      </c>
      <c r="AQ127" s="1">
        <v>17</v>
      </c>
      <c r="AR127" s="1">
        <v>30</v>
      </c>
      <c r="AS127" s="1">
        <v>13</v>
      </c>
      <c r="AT127" s="1">
        <v>29</v>
      </c>
      <c r="AU127" s="1">
        <v>14</v>
      </c>
      <c r="AV127" s="1">
        <v>28</v>
      </c>
      <c r="AW127" s="1">
        <v>17</v>
      </c>
      <c r="AX127" s="1">
        <v>28</v>
      </c>
      <c r="AY127" s="1">
        <v>41</v>
      </c>
      <c r="AZ127" s="1">
        <v>34</v>
      </c>
      <c r="BA127" s="1">
        <v>27</v>
      </c>
      <c r="BB127" s="1">
        <v>30</v>
      </c>
      <c r="BC127" s="1">
        <v>25</v>
      </c>
      <c r="BD127" s="1">
        <v>21</v>
      </c>
      <c r="BE127" s="1">
        <v>18</v>
      </c>
      <c r="BF127" s="1">
        <v>27</v>
      </c>
      <c r="BG127" s="1">
        <v>27</v>
      </c>
      <c r="BH127" s="6"/>
    </row>
    <row r="128" spans="1:60" ht="13.5" customHeight="1" x14ac:dyDescent="0.2">
      <c r="A128" s="5"/>
      <c r="W128" s="9">
        <f t="shared" ref="W128:AA128" si="116">SUM(W124:W127)</f>
        <v>81</v>
      </c>
      <c r="X128" s="9">
        <f t="shared" si="116"/>
        <v>76</v>
      </c>
      <c r="Y128" s="9">
        <f t="shared" si="116"/>
        <v>76</v>
      </c>
      <c r="Z128" s="9">
        <f t="shared" si="116"/>
        <v>60</v>
      </c>
      <c r="AA128" s="9">
        <f t="shared" si="116"/>
        <v>73</v>
      </c>
      <c r="AB128" s="9">
        <f t="shared" ref="AB128:AD128" si="117">SUM(AB124:AB127)</f>
        <v>64</v>
      </c>
      <c r="AC128" s="9">
        <f t="shared" si="117"/>
        <v>60</v>
      </c>
      <c r="AD128" s="9">
        <f t="shared" si="117"/>
        <v>88</v>
      </c>
      <c r="AE128" s="9">
        <f t="shared" ref="AE128:AG128" si="118">SUM(AE124:AE127)</f>
        <v>72</v>
      </c>
      <c r="AF128" s="9">
        <f t="shared" si="118"/>
        <v>76</v>
      </c>
      <c r="AG128" s="9">
        <f t="shared" si="118"/>
        <v>71</v>
      </c>
      <c r="AH128" s="9">
        <f>SUM(AH124:AH127)</f>
        <v>85</v>
      </c>
      <c r="AI128" s="9">
        <f t="shared" ref="AI128:AJ128" si="119">SUM(AI124:AI127)</f>
        <v>75</v>
      </c>
      <c r="AJ128" s="9">
        <f t="shared" si="119"/>
        <v>62</v>
      </c>
      <c r="AK128" s="9">
        <f>SUM(AK124:AK127)</f>
        <v>76</v>
      </c>
      <c r="AL128" s="9">
        <f t="shared" ref="AL128:AV128" si="120">SUM(AL124:AL127)</f>
        <v>76</v>
      </c>
      <c r="AM128" s="9">
        <f t="shared" si="120"/>
        <v>82</v>
      </c>
      <c r="AN128" s="9">
        <f t="shared" si="120"/>
        <v>98</v>
      </c>
      <c r="AO128" s="9">
        <f t="shared" si="120"/>
        <v>96</v>
      </c>
      <c r="AP128" s="9">
        <f t="shared" si="120"/>
        <v>108</v>
      </c>
      <c r="AQ128" s="9">
        <f t="shared" si="120"/>
        <v>107</v>
      </c>
      <c r="AR128" s="9">
        <f t="shared" si="120"/>
        <v>107</v>
      </c>
      <c r="AS128" s="9">
        <f t="shared" si="120"/>
        <v>111</v>
      </c>
      <c r="AT128" s="9">
        <f t="shared" si="120"/>
        <v>106</v>
      </c>
      <c r="AU128" s="9">
        <f t="shared" si="120"/>
        <v>113</v>
      </c>
      <c r="AV128" s="9">
        <f t="shared" si="120"/>
        <v>135</v>
      </c>
      <c r="AW128" s="9">
        <f t="shared" ref="AW128:BB128" si="121">SUM(AW124:AW127)</f>
        <v>120</v>
      </c>
      <c r="AX128" s="9">
        <f t="shared" si="121"/>
        <v>144</v>
      </c>
      <c r="AY128" s="9">
        <f t="shared" si="121"/>
        <v>194</v>
      </c>
      <c r="AZ128" s="9">
        <f t="shared" si="121"/>
        <v>150</v>
      </c>
      <c r="BA128" s="9">
        <f t="shared" si="121"/>
        <v>137</v>
      </c>
      <c r="BB128" s="9">
        <f t="shared" si="121"/>
        <v>142</v>
      </c>
      <c r="BC128" s="9">
        <f t="shared" ref="BC128:BD128" si="122">SUM(BC124:BC127)</f>
        <v>125</v>
      </c>
      <c r="BD128" s="9">
        <f t="shared" si="122"/>
        <v>122</v>
      </c>
      <c r="BE128" s="9">
        <f>SUM(BE124:BE127)</f>
        <v>94</v>
      </c>
      <c r="BF128" s="9">
        <f>SUM(BF123:BF127)</f>
        <v>123</v>
      </c>
      <c r="BG128" s="9">
        <f>SUM(BG123:BG127)</f>
        <v>154</v>
      </c>
      <c r="BH128" s="6"/>
    </row>
    <row r="129" spans="1:60" ht="13.5" customHeight="1" x14ac:dyDescent="0.2">
      <c r="A129" s="5"/>
      <c r="B129" s="8" t="s">
        <v>80</v>
      </c>
      <c r="BH129" s="6"/>
    </row>
    <row r="130" spans="1:60" ht="13.5" customHeight="1" x14ac:dyDescent="0.2">
      <c r="A130" s="5"/>
      <c r="B130" s="8"/>
      <c r="C130" s="1" t="s">
        <v>10</v>
      </c>
      <c r="BE130" s="1">
        <v>1</v>
      </c>
      <c r="BF130" s="1">
        <v>32</v>
      </c>
      <c r="BG130" s="1">
        <v>53</v>
      </c>
      <c r="BH130" s="6"/>
    </row>
    <row r="131" spans="1:60" ht="13.5" customHeight="1" x14ac:dyDescent="0.2">
      <c r="A131" s="5"/>
      <c r="C131" s="1" t="s">
        <v>0</v>
      </c>
      <c r="W131" s="1">
        <v>109</v>
      </c>
      <c r="X131" s="1">
        <v>93</v>
      </c>
      <c r="Y131" s="1">
        <v>105</v>
      </c>
      <c r="Z131" s="1">
        <v>110</v>
      </c>
      <c r="AA131" s="1">
        <v>143</v>
      </c>
      <c r="AB131" s="1">
        <v>164</v>
      </c>
      <c r="AC131" s="1">
        <v>196</v>
      </c>
      <c r="AD131" s="1">
        <v>168</v>
      </c>
      <c r="AE131" s="1">
        <v>157</v>
      </c>
      <c r="AF131" s="1">
        <v>153</v>
      </c>
      <c r="AG131" s="1">
        <v>141</v>
      </c>
      <c r="AH131" s="1">
        <v>173</v>
      </c>
      <c r="AI131" s="1">
        <v>159</v>
      </c>
      <c r="AJ131" s="1">
        <v>178</v>
      </c>
      <c r="AK131" s="1">
        <v>195</v>
      </c>
      <c r="AL131" s="1">
        <v>177</v>
      </c>
      <c r="AM131" s="1">
        <v>200</v>
      </c>
      <c r="AN131" s="1">
        <v>219</v>
      </c>
      <c r="AO131" s="1">
        <v>223</v>
      </c>
      <c r="AP131" s="1">
        <v>215</v>
      </c>
      <c r="AQ131" s="1">
        <v>264</v>
      </c>
      <c r="AR131" s="1">
        <v>251</v>
      </c>
      <c r="AS131" s="1">
        <v>245</v>
      </c>
      <c r="AT131" s="1">
        <v>243</v>
      </c>
      <c r="AU131" s="1">
        <v>278</v>
      </c>
      <c r="AV131" s="1">
        <v>317</v>
      </c>
      <c r="AW131" s="1">
        <v>296</v>
      </c>
      <c r="AX131" s="1">
        <v>282</v>
      </c>
      <c r="AY131" s="1">
        <v>283</v>
      </c>
      <c r="AZ131" s="1">
        <v>271</v>
      </c>
      <c r="BA131" s="1">
        <v>302</v>
      </c>
      <c r="BB131" s="1">
        <v>330</v>
      </c>
      <c r="BC131" s="1">
        <v>285</v>
      </c>
      <c r="BD131" s="1">
        <v>274</v>
      </c>
      <c r="BE131" s="1">
        <v>229</v>
      </c>
      <c r="BF131" s="1">
        <v>278</v>
      </c>
      <c r="BG131" s="1">
        <v>358</v>
      </c>
      <c r="BH131" s="6"/>
    </row>
    <row r="132" spans="1:60" ht="13.5" customHeight="1" x14ac:dyDescent="0.2">
      <c r="A132" s="5"/>
      <c r="C132" s="1" t="s">
        <v>9</v>
      </c>
      <c r="AV132" s="1">
        <v>0</v>
      </c>
      <c r="AW132" s="1">
        <v>0</v>
      </c>
      <c r="AX132" s="1">
        <v>0</v>
      </c>
      <c r="AY132" s="1">
        <v>2</v>
      </c>
      <c r="AZ132" s="1">
        <v>4</v>
      </c>
      <c r="BA132" s="1">
        <v>14</v>
      </c>
      <c r="BB132" s="1">
        <v>16</v>
      </c>
      <c r="BC132" s="1">
        <v>23</v>
      </c>
      <c r="BD132" s="1">
        <v>22</v>
      </c>
      <c r="BE132" s="1">
        <v>23</v>
      </c>
      <c r="BF132" s="1">
        <v>19</v>
      </c>
      <c r="BG132" s="1">
        <v>11</v>
      </c>
      <c r="BH132" s="6"/>
    </row>
    <row r="133" spans="1:60" ht="13.5" customHeight="1" x14ac:dyDescent="0.2">
      <c r="A133" s="5"/>
      <c r="C133" s="1" t="s">
        <v>5</v>
      </c>
      <c r="W133" s="1">
        <v>14</v>
      </c>
      <c r="X133" s="1">
        <v>24</v>
      </c>
      <c r="Y133" s="1">
        <v>19</v>
      </c>
      <c r="Z133" s="1">
        <v>10</v>
      </c>
      <c r="AA133" s="1">
        <v>11</v>
      </c>
      <c r="AB133" s="1">
        <v>15</v>
      </c>
      <c r="AC133" s="1">
        <v>13</v>
      </c>
      <c r="AD133" s="1">
        <v>15</v>
      </c>
      <c r="AE133" s="1">
        <v>24</v>
      </c>
      <c r="AF133" s="1">
        <v>15</v>
      </c>
      <c r="AG133" s="1">
        <v>10</v>
      </c>
      <c r="AH133" s="1">
        <v>14</v>
      </c>
      <c r="AI133" s="1">
        <v>10</v>
      </c>
      <c r="AJ133" s="1">
        <v>8</v>
      </c>
      <c r="AK133" s="1">
        <v>10</v>
      </c>
      <c r="AL133" s="1">
        <v>5</v>
      </c>
      <c r="AM133" s="1">
        <v>13</v>
      </c>
      <c r="AN133" s="1">
        <v>12</v>
      </c>
      <c r="AO133" s="1">
        <v>8</v>
      </c>
      <c r="AP133" s="1">
        <v>4</v>
      </c>
      <c r="AQ133" s="1">
        <v>15</v>
      </c>
      <c r="AR133" s="1">
        <v>9</v>
      </c>
      <c r="AS133" s="1">
        <v>16</v>
      </c>
      <c r="AT133" s="1">
        <v>11</v>
      </c>
      <c r="AU133" s="1">
        <v>19</v>
      </c>
      <c r="AV133" s="1">
        <v>13</v>
      </c>
      <c r="AW133" s="1">
        <v>14</v>
      </c>
      <c r="AX133" s="1">
        <v>9</v>
      </c>
      <c r="AY133" s="1">
        <v>9</v>
      </c>
      <c r="AZ133" s="1">
        <v>8</v>
      </c>
      <c r="BA133" s="1">
        <v>14</v>
      </c>
      <c r="BB133" s="1">
        <v>19</v>
      </c>
      <c r="BC133" s="1">
        <v>18</v>
      </c>
      <c r="BD133" s="1">
        <v>19</v>
      </c>
      <c r="BE133" s="1">
        <v>15</v>
      </c>
      <c r="BF133" s="1">
        <v>17</v>
      </c>
      <c r="BG133" s="1">
        <v>14</v>
      </c>
      <c r="BH133" s="6"/>
    </row>
    <row r="134" spans="1:60" ht="13.5" customHeight="1" x14ac:dyDescent="0.2">
      <c r="A134" s="5"/>
      <c r="C134" s="1" t="s">
        <v>7</v>
      </c>
      <c r="W134" s="1">
        <v>12</v>
      </c>
      <c r="X134" s="1">
        <v>10</v>
      </c>
      <c r="Y134" s="1">
        <v>12</v>
      </c>
      <c r="Z134" s="1">
        <v>12</v>
      </c>
      <c r="AA134" s="1">
        <v>15</v>
      </c>
      <c r="AB134" s="1">
        <v>12</v>
      </c>
      <c r="AC134" s="1">
        <v>14</v>
      </c>
      <c r="AD134" s="1">
        <v>11</v>
      </c>
      <c r="AE134" s="1">
        <v>13</v>
      </c>
      <c r="AF134" s="1">
        <v>10</v>
      </c>
      <c r="AG134" s="1">
        <v>13</v>
      </c>
      <c r="AH134" s="1">
        <v>19</v>
      </c>
      <c r="AI134" s="1">
        <v>13</v>
      </c>
      <c r="AJ134" s="1">
        <v>13</v>
      </c>
      <c r="AK134" s="1">
        <v>12</v>
      </c>
      <c r="AL134" s="1">
        <v>9</v>
      </c>
      <c r="AM134" s="1">
        <v>3</v>
      </c>
      <c r="AN134" s="1">
        <v>8</v>
      </c>
      <c r="AO134" s="1">
        <v>10</v>
      </c>
      <c r="AP134" s="1">
        <v>8</v>
      </c>
      <c r="AQ134" s="1">
        <v>7</v>
      </c>
      <c r="AR134" s="1">
        <v>11</v>
      </c>
      <c r="AS134" s="1">
        <v>11</v>
      </c>
      <c r="AT134" s="1">
        <v>11</v>
      </c>
      <c r="AU134" s="1">
        <v>14</v>
      </c>
      <c r="AV134" s="1">
        <v>9</v>
      </c>
      <c r="AW134" s="1">
        <v>13</v>
      </c>
      <c r="AX134" s="1">
        <v>8</v>
      </c>
      <c r="AY134" s="1">
        <v>12</v>
      </c>
      <c r="AZ134" s="1">
        <v>13</v>
      </c>
      <c r="BA134" s="1">
        <v>15</v>
      </c>
      <c r="BB134" s="1">
        <v>9</v>
      </c>
      <c r="BC134" s="1">
        <v>15</v>
      </c>
      <c r="BD134" s="1">
        <v>10</v>
      </c>
      <c r="BE134" s="1">
        <v>11</v>
      </c>
      <c r="BF134" s="1">
        <v>8</v>
      </c>
      <c r="BG134" s="1">
        <v>14</v>
      </c>
      <c r="BH134" s="6"/>
    </row>
    <row r="135" spans="1:60" ht="13.5" customHeight="1" x14ac:dyDescent="0.2">
      <c r="A135" s="5"/>
      <c r="W135" s="9">
        <f t="shared" ref="W135:AA135" si="123">SUM(W131:W134)</f>
        <v>135</v>
      </c>
      <c r="X135" s="9">
        <f t="shared" si="123"/>
        <v>127</v>
      </c>
      <c r="Y135" s="9">
        <f t="shared" si="123"/>
        <v>136</v>
      </c>
      <c r="Z135" s="9">
        <f t="shared" si="123"/>
        <v>132</v>
      </c>
      <c r="AA135" s="9">
        <f t="shared" si="123"/>
        <v>169</v>
      </c>
      <c r="AB135" s="9">
        <f t="shared" ref="AB135:AD135" si="124">SUM(AB131:AB134)</f>
        <v>191</v>
      </c>
      <c r="AC135" s="9">
        <f t="shared" si="124"/>
        <v>223</v>
      </c>
      <c r="AD135" s="9">
        <f t="shared" si="124"/>
        <v>194</v>
      </c>
      <c r="AE135" s="9">
        <f t="shared" ref="AE135:AG135" si="125">SUM(AE131:AE134)</f>
        <v>194</v>
      </c>
      <c r="AF135" s="9">
        <f t="shared" si="125"/>
        <v>178</v>
      </c>
      <c r="AG135" s="9">
        <f t="shared" si="125"/>
        <v>164</v>
      </c>
      <c r="AH135" s="9">
        <f t="shared" ref="AH135:AJ135" si="126">SUM(AH131:AH134)</f>
        <v>206</v>
      </c>
      <c r="AI135" s="9">
        <f t="shared" si="126"/>
        <v>182</v>
      </c>
      <c r="AJ135" s="9">
        <f t="shared" si="126"/>
        <v>199</v>
      </c>
      <c r="AK135" s="9">
        <f>SUM(AK131:AK134)</f>
        <v>217</v>
      </c>
      <c r="AL135" s="9">
        <f t="shared" ref="AL135:AV135" si="127">SUM(AL131:AL134)</f>
        <v>191</v>
      </c>
      <c r="AM135" s="9">
        <f t="shared" si="127"/>
        <v>216</v>
      </c>
      <c r="AN135" s="9">
        <f t="shared" si="127"/>
        <v>239</v>
      </c>
      <c r="AO135" s="9">
        <f t="shared" si="127"/>
        <v>241</v>
      </c>
      <c r="AP135" s="9">
        <f t="shared" si="127"/>
        <v>227</v>
      </c>
      <c r="AQ135" s="9">
        <f t="shared" si="127"/>
        <v>286</v>
      </c>
      <c r="AR135" s="9">
        <f t="shared" si="127"/>
        <v>271</v>
      </c>
      <c r="AS135" s="9">
        <f t="shared" si="127"/>
        <v>272</v>
      </c>
      <c r="AT135" s="9">
        <f t="shared" si="127"/>
        <v>265</v>
      </c>
      <c r="AU135" s="9">
        <f t="shared" si="127"/>
        <v>311</v>
      </c>
      <c r="AV135" s="9">
        <f t="shared" si="127"/>
        <v>339</v>
      </c>
      <c r="AW135" s="9">
        <f t="shared" ref="AW135:BB135" si="128">SUM(AW131:AW134)</f>
        <v>323</v>
      </c>
      <c r="AX135" s="9">
        <f t="shared" si="128"/>
        <v>299</v>
      </c>
      <c r="AY135" s="9">
        <f t="shared" si="128"/>
        <v>306</v>
      </c>
      <c r="AZ135" s="9">
        <f t="shared" si="128"/>
        <v>296</v>
      </c>
      <c r="BA135" s="9">
        <f t="shared" si="128"/>
        <v>345</v>
      </c>
      <c r="BB135" s="9">
        <f t="shared" si="128"/>
        <v>374</v>
      </c>
      <c r="BC135" s="9">
        <f t="shared" ref="BC135:BD135" si="129">SUM(BC131:BC134)</f>
        <v>341</v>
      </c>
      <c r="BD135" s="9">
        <f t="shared" si="129"/>
        <v>325</v>
      </c>
      <c r="BE135" s="9">
        <f>SUM(BE130:BE134)</f>
        <v>279</v>
      </c>
      <c r="BF135" s="9">
        <f>SUM(BF130:BF134)</f>
        <v>354</v>
      </c>
      <c r="BG135" s="9">
        <f>SUM(BG130:BG134)</f>
        <v>450</v>
      </c>
      <c r="BH135" s="6"/>
    </row>
    <row r="136" spans="1:60" ht="13.5" customHeight="1" x14ac:dyDescent="0.2">
      <c r="A136" s="5"/>
      <c r="B136" s="8" t="s">
        <v>78</v>
      </c>
      <c r="BH136" s="6"/>
    </row>
    <row r="137" spans="1:60" ht="13.5" customHeight="1" x14ac:dyDescent="0.2">
      <c r="A137" s="5"/>
      <c r="C137" s="1" t="s">
        <v>0</v>
      </c>
      <c r="W137" s="1">
        <v>37</v>
      </c>
      <c r="X137" s="1">
        <v>34</v>
      </c>
      <c r="Y137" s="1">
        <v>38</v>
      </c>
      <c r="Z137" s="1">
        <v>31</v>
      </c>
      <c r="AA137" s="1">
        <v>31</v>
      </c>
      <c r="AB137" s="1">
        <v>36</v>
      </c>
      <c r="AC137" s="1">
        <v>33</v>
      </c>
      <c r="AD137" s="1">
        <v>23</v>
      </c>
      <c r="AE137" s="1">
        <v>20</v>
      </c>
      <c r="AF137" s="1">
        <v>26</v>
      </c>
      <c r="AG137" s="1">
        <v>21</v>
      </c>
      <c r="AH137" s="1">
        <v>22</v>
      </c>
      <c r="AI137" s="1">
        <v>22</v>
      </c>
      <c r="AJ137" s="1">
        <v>22</v>
      </c>
      <c r="AK137" s="1">
        <v>30</v>
      </c>
      <c r="AL137" s="1">
        <v>28</v>
      </c>
      <c r="AM137" s="1">
        <v>35</v>
      </c>
      <c r="AN137" s="1">
        <v>32</v>
      </c>
      <c r="AO137" s="1">
        <v>28</v>
      </c>
      <c r="AP137" s="1">
        <v>29</v>
      </c>
      <c r="AQ137" s="1">
        <v>43</v>
      </c>
      <c r="AR137" s="1">
        <v>57</v>
      </c>
      <c r="AS137" s="1">
        <v>34</v>
      </c>
      <c r="AT137" s="1">
        <v>42</v>
      </c>
      <c r="AU137" s="1">
        <v>42</v>
      </c>
      <c r="AV137" s="1">
        <v>37</v>
      </c>
      <c r="AW137" s="1">
        <v>42</v>
      </c>
      <c r="AX137" s="1">
        <v>33</v>
      </c>
      <c r="AY137" s="1">
        <v>40</v>
      </c>
      <c r="AZ137" s="1">
        <v>50</v>
      </c>
      <c r="BA137" s="1">
        <v>32</v>
      </c>
      <c r="BB137" s="1">
        <v>36</v>
      </c>
      <c r="BC137" s="1">
        <v>34</v>
      </c>
      <c r="BD137" s="1">
        <v>27</v>
      </c>
      <c r="BE137" s="1">
        <v>23</v>
      </c>
      <c r="BF137" s="1">
        <v>18</v>
      </c>
      <c r="BG137" s="1">
        <v>39</v>
      </c>
      <c r="BH137" s="6"/>
    </row>
    <row r="138" spans="1:60" ht="13.5" customHeight="1" x14ac:dyDescent="0.2">
      <c r="A138" s="5"/>
      <c r="C138" s="1" t="s">
        <v>9</v>
      </c>
      <c r="AN138" s="1">
        <v>0</v>
      </c>
      <c r="AO138" s="1">
        <v>7</v>
      </c>
      <c r="AP138" s="1">
        <v>5</v>
      </c>
      <c r="AQ138" s="1">
        <v>8</v>
      </c>
      <c r="AR138" s="1">
        <v>2</v>
      </c>
      <c r="AS138" s="1">
        <v>23</v>
      </c>
      <c r="AT138" s="1">
        <v>18</v>
      </c>
      <c r="AU138" s="1">
        <v>14</v>
      </c>
      <c r="AV138" s="1">
        <v>20</v>
      </c>
      <c r="AW138" s="1">
        <v>29</v>
      </c>
      <c r="AX138" s="1">
        <v>42</v>
      </c>
      <c r="AY138" s="1">
        <v>40</v>
      </c>
      <c r="AZ138" s="1">
        <v>47</v>
      </c>
      <c r="BA138" s="1">
        <v>43</v>
      </c>
      <c r="BB138" s="1">
        <v>33</v>
      </c>
      <c r="BC138" s="1">
        <v>43</v>
      </c>
      <c r="BD138" s="1">
        <v>29</v>
      </c>
      <c r="BE138" s="1">
        <v>17</v>
      </c>
      <c r="BF138" s="1">
        <v>28</v>
      </c>
      <c r="BG138" s="1">
        <v>18</v>
      </c>
      <c r="BH138" s="6"/>
    </row>
    <row r="139" spans="1:60" ht="13.5" customHeight="1" x14ac:dyDescent="0.2">
      <c r="A139" s="5"/>
      <c r="C139" s="1" t="s">
        <v>5</v>
      </c>
      <c r="W139" s="1">
        <v>104</v>
      </c>
      <c r="X139" s="1">
        <v>92</v>
      </c>
      <c r="Y139" s="1">
        <v>98</v>
      </c>
      <c r="Z139" s="1">
        <v>115</v>
      </c>
      <c r="AA139" s="1">
        <v>125</v>
      </c>
      <c r="AB139" s="1">
        <v>133</v>
      </c>
      <c r="AC139" s="1">
        <v>116</v>
      </c>
      <c r="AD139" s="1">
        <v>115</v>
      </c>
      <c r="AE139" s="1">
        <v>102</v>
      </c>
      <c r="AF139" s="1">
        <v>113</v>
      </c>
      <c r="AG139" s="1">
        <v>97</v>
      </c>
      <c r="AH139" s="1">
        <v>85</v>
      </c>
      <c r="AI139" s="1">
        <v>82</v>
      </c>
      <c r="AJ139" s="1">
        <v>101</v>
      </c>
      <c r="AK139" s="1">
        <v>135</v>
      </c>
      <c r="AL139" s="1">
        <v>76</v>
      </c>
      <c r="AM139" s="1">
        <v>132</v>
      </c>
      <c r="AN139" s="1">
        <v>141</v>
      </c>
      <c r="AO139" s="1">
        <v>89</v>
      </c>
      <c r="AP139" s="1">
        <v>105</v>
      </c>
      <c r="AQ139" s="1">
        <v>162</v>
      </c>
      <c r="AR139" s="1">
        <v>108</v>
      </c>
      <c r="AS139" s="1">
        <v>108</v>
      </c>
      <c r="AT139" s="1">
        <v>154</v>
      </c>
      <c r="AU139" s="1">
        <v>105</v>
      </c>
      <c r="AV139" s="1">
        <v>148</v>
      </c>
      <c r="AW139" s="1">
        <v>140</v>
      </c>
      <c r="AX139" s="1">
        <v>130</v>
      </c>
      <c r="AY139" s="1">
        <v>123</v>
      </c>
      <c r="AZ139" s="1">
        <v>139</v>
      </c>
      <c r="BA139" s="1">
        <v>177</v>
      </c>
      <c r="BB139" s="1">
        <v>154</v>
      </c>
      <c r="BC139" s="1">
        <v>167</v>
      </c>
      <c r="BD139" s="1">
        <v>172</v>
      </c>
      <c r="BE139" s="1">
        <v>93</v>
      </c>
      <c r="BF139" s="1">
        <v>87</v>
      </c>
      <c r="BG139" s="1">
        <v>101</v>
      </c>
      <c r="BH139" s="6"/>
    </row>
    <row r="140" spans="1:60" ht="13.5" customHeight="1" x14ac:dyDescent="0.2">
      <c r="A140" s="5"/>
      <c r="C140" s="1" t="s">
        <v>7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1</v>
      </c>
      <c r="AP140" s="1">
        <v>0</v>
      </c>
      <c r="AQ140" s="1">
        <v>1</v>
      </c>
      <c r="AR140" s="1">
        <v>4</v>
      </c>
      <c r="AS140" s="1">
        <v>9</v>
      </c>
      <c r="AT140" s="1">
        <v>4</v>
      </c>
      <c r="AU140" s="1">
        <v>3</v>
      </c>
      <c r="AV140" s="1">
        <v>2</v>
      </c>
      <c r="AW140" s="1">
        <v>2</v>
      </c>
      <c r="AX140" s="1">
        <v>5</v>
      </c>
      <c r="AY140" s="1">
        <v>4</v>
      </c>
      <c r="AZ140" s="1">
        <v>4</v>
      </c>
      <c r="BA140" s="1">
        <v>5</v>
      </c>
      <c r="BB140" s="1">
        <v>7</v>
      </c>
      <c r="BC140" s="1">
        <v>3</v>
      </c>
      <c r="BD140" s="1">
        <v>5</v>
      </c>
      <c r="BE140" s="1">
        <v>3</v>
      </c>
      <c r="BF140" s="1">
        <v>7</v>
      </c>
      <c r="BG140" s="1">
        <v>9</v>
      </c>
      <c r="BH140" s="6"/>
    </row>
    <row r="141" spans="1:60" ht="13.5" customHeight="1" x14ac:dyDescent="0.2">
      <c r="A141" s="5"/>
      <c r="W141" s="9">
        <f t="shared" ref="W141:Z141" si="130">SUM(W137:W139)</f>
        <v>141</v>
      </c>
      <c r="X141" s="9">
        <f t="shared" si="130"/>
        <v>126</v>
      </c>
      <c r="Y141" s="9">
        <f t="shared" si="130"/>
        <v>136</v>
      </c>
      <c r="Z141" s="9">
        <f t="shared" si="130"/>
        <v>146</v>
      </c>
      <c r="AA141" s="9">
        <f>SUM(AA137:AA139)</f>
        <v>156</v>
      </c>
      <c r="AB141" s="9">
        <f t="shared" ref="AB141:AD141" si="131">SUM(AB137:AB139)</f>
        <v>169</v>
      </c>
      <c r="AC141" s="9">
        <f t="shared" si="131"/>
        <v>149</v>
      </c>
      <c r="AD141" s="9">
        <f t="shared" si="131"/>
        <v>138</v>
      </c>
      <c r="AE141" s="9">
        <f t="shared" ref="AE141:AG141" si="132">SUM(AE137:AE139)</f>
        <v>122</v>
      </c>
      <c r="AF141" s="9">
        <f t="shared" si="132"/>
        <v>139</v>
      </c>
      <c r="AG141" s="9">
        <f t="shared" si="132"/>
        <v>118</v>
      </c>
      <c r="AH141" s="9">
        <f t="shared" ref="AH141:AI141" si="133">SUM(AH137:AH139)</f>
        <v>107</v>
      </c>
      <c r="AI141" s="9">
        <f t="shared" si="133"/>
        <v>104</v>
      </c>
      <c r="AJ141" s="9">
        <f>SUM(AJ137:AJ140)</f>
        <v>123</v>
      </c>
      <c r="AK141" s="9">
        <f>SUM(AK137:AK140)</f>
        <v>165</v>
      </c>
      <c r="AL141" s="9">
        <f t="shared" ref="AL141:AV141" si="134">SUM(AL137:AL140)</f>
        <v>104</v>
      </c>
      <c r="AM141" s="9">
        <f t="shared" si="134"/>
        <v>167</v>
      </c>
      <c r="AN141" s="9">
        <f t="shared" si="134"/>
        <v>173</v>
      </c>
      <c r="AO141" s="9">
        <f t="shared" si="134"/>
        <v>125</v>
      </c>
      <c r="AP141" s="9">
        <f t="shared" si="134"/>
        <v>139</v>
      </c>
      <c r="AQ141" s="9">
        <f t="shared" si="134"/>
        <v>214</v>
      </c>
      <c r="AR141" s="9">
        <f t="shared" si="134"/>
        <v>171</v>
      </c>
      <c r="AS141" s="9">
        <f t="shared" si="134"/>
        <v>174</v>
      </c>
      <c r="AT141" s="9">
        <f t="shared" si="134"/>
        <v>218</v>
      </c>
      <c r="AU141" s="9">
        <f t="shared" si="134"/>
        <v>164</v>
      </c>
      <c r="AV141" s="9">
        <f t="shared" si="134"/>
        <v>207</v>
      </c>
      <c r="AW141" s="9">
        <f t="shared" ref="AW141:BB141" si="135">SUM(AW137:AW140)</f>
        <v>213</v>
      </c>
      <c r="AX141" s="9">
        <f t="shared" si="135"/>
        <v>210</v>
      </c>
      <c r="AY141" s="9">
        <f t="shared" si="135"/>
        <v>207</v>
      </c>
      <c r="AZ141" s="9">
        <f t="shared" si="135"/>
        <v>240</v>
      </c>
      <c r="BA141" s="9">
        <f t="shared" si="135"/>
        <v>257</v>
      </c>
      <c r="BB141" s="9">
        <f t="shared" si="135"/>
        <v>230</v>
      </c>
      <c r="BC141" s="9">
        <f t="shared" ref="BC141:BD141" si="136">SUM(BC137:BC140)</f>
        <v>247</v>
      </c>
      <c r="BD141" s="9">
        <f t="shared" si="136"/>
        <v>233</v>
      </c>
      <c r="BE141" s="9">
        <f t="shared" ref="BE141:BF141" si="137">SUM(BE137:BE140)</f>
        <v>136</v>
      </c>
      <c r="BF141" s="9">
        <f t="shared" si="137"/>
        <v>140</v>
      </c>
      <c r="BG141" s="9">
        <f t="shared" ref="BG141" si="138">SUM(BG137:BG140)</f>
        <v>167</v>
      </c>
      <c r="BH141" s="6"/>
    </row>
    <row r="142" spans="1:60" ht="13.5" customHeight="1" x14ac:dyDescent="0.2">
      <c r="A142" s="5"/>
      <c r="B142" s="8" t="s">
        <v>77</v>
      </c>
      <c r="BH142" s="6"/>
    </row>
    <row r="143" spans="1:60" ht="13.5" customHeight="1" x14ac:dyDescent="0.2">
      <c r="A143" s="5"/>
      <c r="B143" s="8"/>
      <c r="C143" s="1" t="s">
        <v>10</v>
      </c>
      <c r="BC143" s="1">
        <v>44</v>
      </c>
      <c r="BD143" s="1">
        <v>35</v>
      </c>
      <c r="BE143" s="1">
        <v>32</v>
      </c>
      <c r="BF143" s="1">
        <v>39</v>
      </c>
      <c r="BG143" s="1">
        <v>53</v>
      </c>
      <c r="BH143" s="6"/>
    </row>
    <row r="144" spans="1:60" ht="13.5" customHeight="1" x14ac:dyDescent="0.2">
      <c r="A144" s="5"/>
      <c r="C144" s="1" t="s">
        <v>0</v>
      </c>
      <c r="W144" s="1">
        <f>263-W172</f>
        <v>236</v>
      </c>
      <c r="X144" s="1">
        <f>274-X172</f>
        <v>255</v>
      </c>
      <c r="Y144" s="1">
        <f>306-Y172</f>
        <v>278</v>
      </c>
      <c r="Z144" s="1">
        <f>272-Z172</f>
        <v>220</v>
      </c>
      <c r="AA144" s="1">
        <f>349-AA172</f>
        <v>275</v>
      </c>
      <c r="AB144" s="1">
        <f>350-AB172</f>
        <v>280</v>
      </c>
      <c r="AC144" s="1">
        <f>350-AC172</f>
        <v>277</v>
      </c>
      <c r="AD144" s="1">
        <f>419-AD172</f>
        <v>322</v>
      </c>
      <c r="AE144" s="1">
        <f>348-AE172</f>
        <v>257</v>
      </c>
      <c r="AF144" s="1">
        <f>269-AF172</f>
        <v>190</v>
      </c>
      <c r="AG144" s="1">
        <f>284-AG172</f>
        <v>211</v>
      </c>
      <c r="AH144" s="1">
        <f>282-AH172</f>
        <v>215</v>
      </c>
      <c r="AI144" s="1">
        <f>300-AI172</f>
        <v>217</v>
      </c>
      <c r="AJ144" s="1">
        <f>332-AJ172</f>
        <v>235</v>
      </c>
      <c r="AK144" s="1">
        <f>289-AK172</f>
        <v>222</v>
      </c>
      <c r="AL144" s="1">
        <f>336-AL172</f>
        <v>241</v>
      </c>
      <c r="AM144" s="1">
        <v>257</v>
      </c>
      <c r="AN144" s="1">
        <v>266</v>
      </c>
      <c r="AO144" s="1">
        <v>271</v>
      </c>
      <c r="AP144" s="1">
        <v>302</v>
      </c>
      <c r="AQ144" s="1">
        <v>343</v>
      </c>
      <c r="AR144" s="1">
        <v>349</v>
      </c>
      <c r="AS144" s="1">
        <v>299</v>
      </c>
      <c r="AT144" s="1">
        <v>310</v>
      </c>
      <c r="AU144" s="1">
        <v>338</v>
      </c>
      <c r="AV144" s="1">
        <v>374</v>
      </c>
      <c r="AW144" s="1">
        <v>360</v>
      </c>
      <c r="AX144" s="1">
        <v>392</v>
      </c>
      <c r="AY144" s="1">
        <v>305</v>
      </c>
      <c r="AZ144" s="1">
        <v>315</v>
      </c>
      <c r="BA144" s="1">
        <v>304</v>
      </c>
      <c r="BB144" s="1">
        <v>302</v>
      </c>
      <c r="BC144" s="1">
        <v>309</v>
      </c>
      <c r="BD144" s="1">
        <v>316</v>
      </c>
      <c r="BE144" s="1">
        <v>263</v>
      </c>
      <c r="BF144" s="1">
        <v>308</v>
      </c>
      <c r="BG144" s="1">
        <v>387</v>
      </c>
      <c r="BH144" s="6"/>
    </row>
    <row r="145" spans="1:60" ht="13.5" customHeight="1" x14ac:dyDescent="0.2">
      <c r="A145" s="5"/>
      <c r="C145" s="1" t="s">
        <v>9</v>
      </c>
      <c r="AM145" s="1">
        <v>0</v>
      </c>
      <c r="AN145" s="1">
        <v>1</v>
      </c>
      <c r="AO145" s="1">
        <v>12</v>
      </c>
      <c r="AP145" s="1">
        <v>3</v>
      </c>
      <c r="AQ145" s="1">
        <v>5</v>
      </c>
      <c r="AR145" s="1">
        <v>10</v>
      </c>
      <c r="AS145" s="1">
        <v>12</v>
      </c>
      <c r="AT145" s="1">
        <v>14</v>
      </c>
      <c r="AU145" s="1">
        <v>10</v>
      </c>
      <c r="AV145" s="1">
        <v>11</v>
      </c>
      <c r="AW145" s="1">
        <v>15</v>
      </c>
      <c r="AX145" s="1">
        <v>9</v>
      </c>
      <c r="AY145" s="1">
        <v>7</v>
      </c>
      <c r="AZ145" s="1">
        <v>11</v>
      </c>
      <c r="BA145" s="1">
        <v>17</v>
      </c>
      <c r="BB145" s="1">
        <v>12</v>
      </c>
      <c r="BC145" s="1">
        <v>4</v>
      </c>
      <c r="BD145" s="1">
        <v>12</v>
      </c>
      <c r="BE145" s="1">
        <v>6</v>
      </c>
      <c r="BF145" s="1">
        <v>16</v>
      </c>
      <c r="BG145" s="1">
        <v>16</v>
      </c>
      <c r="BH145" s="6"/>
    </row>
    <row r="146" spans="1:60" ht="13.5" customHeight="1" x14ac:dyDescent="0.2">
      <c r="A146" s="5"/>
      <c r="C146" s="1" t="s">
        <v>5</v>
      </c>
      <c r="W146" s="1">
        <f>37-W173</f>
        <v>30</v>
      </c>
      <c r="X146" s="1">
        <f>37-X173</f>
        <v>34</v>
      </c>
      <c r="Y146" s="1">
        <f>44-Y173</f>
        <v>32</v>
      </c>
      <c r="Z146" s="1">
        <f>40-Z173</f>
        <v>32</v>
      </c>
      <c r="AA146" s="1">
        <f>46-AA173</f>
        <v>38</v>
      </c>
      <c r="AB146" s="1">
        <f>49-AB173</f>
        <v>35</v>
      </c>
      <c r="AC146" s="1">
        <f>57-AC173</f>
        <v>45</v>
      </c>
      <c r="AD146" s="1">
        <f>54-AD173</f>
        <v>40</v>
      </c>
      <c r="AE146" s="1">
        <f>50-AE173</f>
        <v>39</v>
      </c>
      <c r="AF146" s="1">
        <f>56-AF173</f>
        <v>47</v>
      </c>
      <c r="AG146" s="1">
        <f>53-AG173</f>
        <v>45</v>
      </c>
      <c r="AH146" s="1">
        <f>44-AH173</f>
        <v>42</v>
      </c>
      <c r="AI146" s="1">
        <f>27-AI173</f>
        <v>23</v>
      </c>
      <c r="AJ146" s="1">
        <f>32-AJ173</f>
        <v>25</v>
      </c>
      <c r="AK146" s="1">
        <f>38-AK173</f>
        <v>32</v>
      </c>
      <c r="AL146" s="1">
        <f>50-AL173</f>
        <v>46</v>
      </c>
      <c r="AM146" s="1">
        <v>42</v>
      </c>
      <c r="AN146" s="1">
        <v>34</v>
      </c>
      <c r="AO146" s="1">
        <v>33</v>
      </c>
      <c r="AP146" s="1">
        <v>47</v>
      </c>
      <c r="AQ146" s="1">
        <v>41</v>
      </c>
      <c r="AR146" s="1">
        <v>46</v>
      </c>
      <c r="AS146" s="1">
        <v>52</v>
      </c>
      <c r="AT146" s="1">
        <v>37</v>
      </c>
      <c r="AU146" s="1">
        <v>51</v>
      </c>
      <c r="AV146" s="1">
        <v>44</v>
      </c>
      <c r="AW146" s="1">
        <v>40</v>
      </c>
      <c r="AX146" s="1">
        <v>50</v>
      </c>
      <c r="AY146" s="1">
        <v>37</v>
      </c>
      <c r="AZ146" s="1">
        <v>50</v>
      </c>
      <c r="BA146" s="1">
        <v>34</v>
      </c>
      <c r="BB146" s="1">
        <v>41</v>
      </c>
      <c r="BC146" s="1">
        <v>25</v>
      </c>
      <c r="BD146" s="1">
        <v>48</v>
      </c>
      <c r="BE146" s="1">
        <v>41</v>
      </c>
      <c r="BF146" s="1">
        <v>45</v>
      </c>
      <c r="BG146" s="1">
        <v>63</v>
      </c>
      <c r="BH146" s="6"/>
    </row>
    <row r="147" spans="1:60" ht="13.5" customHeight="1" x14ac:dyDescent="0.2">
      <c r="A147" s="5"/>
      <c r="C147" s="1" t="s">
        <v>7</v>
      </c>
      <c r="W147" s="1">
        <f>10-W174</f>
        <v>9</v>
      </c>
      <c r="X147" s="1">
        <f>24-X174</f>
        <v>23</v>
      </c>
      <c r="Y147" s="1">
        <f>13-Y174</f>
        <v>10</v>
      </c>
      <c r="Z147" s="1">
        <f>27-Z174</f>
        <v>24</v>
      </c>
      <c r="AA147" s="1">
        <f>18-AA174</f>
        <v>14</v>
      </c>
      <c r="AB147" s="1">
        <f>21-AB174</f>
        <v>19</v>
      </c>
      <c r="AC147" s="1">
        <f>24-AC174</f>
        <v>18</v>
      </c>
      <c r="AD147" s="1">
        <f>24-AD174</f>
        <v>21</v>
      </c>
      <c r="AE147" s="1">
        <f>21-AE174</f>
        <v>20</v>
      </c>
      <c r="AF147" s="1">
        <f>22-AF174</f>
        <v>17</v>
      </c>
      <c r="AG147" s="1">
        <f>33-AG174</f>
        <v>28</v>
      </c>
      <c r="AH147" s="1">
        <f>23-AH174</f>
        <v>21</v>
      </c>
      <c r="AI147" s="1">
        <f>24-AI174</f>
        <v>20</v>
      </c>
      <c r="AJ147" s="1">
        <f>25-AJ174</f>
        <v>20</v>
      </c>
      <c r="AK147" s="1">
        <f>30-AK174</f>
        <v>26</v>
      </c>
      <c r="AL147" s="1">
        <f>21-AL174</f>
        <v>20</v>
      </c>
      <c r="AM147" s="1">
        <v>35</v>
      </c>
      <c r="AN147" s="1">
        <v>21</v>
      </c>
      <c r="AO147" s="1">
        <v>25</v>
      </c>
      <c r="AP147" s="1">
        <v>18</v>
      </c>
      <c r="AQ147" s="1">
        <v>23</v>
      </c>
      <c r="AR147" s="1">
        <v>20</v>
      </c>
      <c r="AS147" s="1">
        <v>18</v>
      </c>
      <c r="AT147" s="1">
        <v>25</v>
      </c>
      <c r="AU147" s="1">
        <v>24</v>
      </c>
      <c r="AV147" s="1">
        <v>18</v>
      </c>
      <c r="AW147" s="1">
        <v>28</v>
      </c>
      <c r="AX147" s="1">
        <v>21</v>
      </c>
      <c r="AY147" s="1">
        <v>20</v>
      </c>
      <c r="AZ147" s="1">
        <v>24</v>
      </c>
      <c r="BA147" s="1">
        <v>28</v>
      </c>
      <c r="BB147" s="1">
        <v>35</v>
      </c>
      <c r="BC147" s="1">
        <v>38</v>
      </c>
      <c r="BD147" s="1">
        <v>24</v>
      </c>
      <c r="BE147" s="1">
        <v>23</v>
      </c>
      <c r="BF147" s="1">
        <v>25</v>
      </c>
      <c r="BG147" s="1">
        <v>19</v>
      </c>
      <c r="BH147" s="6"/>
    </row>
    <row r="148" spans="1:60" ht="13.5" customHeight="1" x14ac:dyDescent="0.2">
      <c r="A148" s="5"/>
      <c r="W148" s="9">
        <f t="shared" ref="W148:AA148" si="139">SUM(W144:W147)</f>
        <v>275</v>
      </c>
      <c r="X148" s="9">
        <f t="shared" si="139"/>
        <v>312</v>
      </c>
      <c r="Y148" s="9">
        <f t="shared" si="139"/>
        <v>320</v>
      </c>
      <c r="Z148" s="9">
        <f t="shared" si="139"/>
        <v>276</v>
      </c>
      <c r="AA148" s="9">
        <f t="shared" si="139"/>
        <v>327</v>
      </c>
      <c r="AB148" s="9">
        <f t="shared" ref="AB148:AD148" si="140">SUM(AB144:AB147)</f>
        <v>334</v>
      </c>
      <c r="AC148" s="9">
        <f t="shared" si="140"/>
        <v>340</v>
      </c>
      <c r="AD148" s="9">
        <f t="shared" si="140"/>
        <v>383</v>
      </c>
      <c r="AE148" s="9">
        <f t="shared" ref="AE148:AG148" si="141">SUM(AE144:AE147)</f>
        <v>316</v>
      </c>
      <c r="AF148" s="9">
        <f t="shared" si="141"/>
        <v>254</v>
      </c>
      <c r="AG148" s="9">
        <f t="shared" si="141"/>
        <v>284</v>
      </c>
      <c r="AH148" s="9">
        <f t="shared" ref="AH148:AJ148" si="142">SUM(AH144:AH147)</f>
        <v>278</v>
      </c>
      <c r="AI148" s="9">
        <f t="shared" si="142"/>
        <v>260</v>
      </c>
      <c r="AJ148" s="9">
        <f t="shared" si="142"/>
        <v>280</v>
      </c>
      <c r="AK148" s="9">
        <f>SUM(AK144:AK147)</f>
        <v>280</v>
      </c>
      <c r="AL148" s="9">
        <f t="shared" ref="AL148:AV148" si="143">SUM(AL144:AL147)</f>
        <v>307</v>
      </c>
      <c r="AM148" s="9">
        <f t="shared" si="143"/>
        <v>334</v>
      </c>
      <c r="AN148" s="9">
        <f t="shared" si="143"/>
        <v>322</v>
      </c>
      <c r="AO148" s="9">
        <f t="shared" si="143"/>
        <v>341</v>
      </c>
      <c r="AP148" s="9">
        <f t="shared" si="143"/>
        <v>370</v>
      </c>
      <c r="AQ148" s="9">
        <f t="shared" si="143"/>
        <v>412</v>
      </c>
      <c r="AR148" s="9">
        <f t="shared" si="143"/>
        <v>425</v>
      </c>
      <c r="AS148" s="9">
        <f t="shared" si="143"/>
        <v>381</v>
      </c>
      <c r="AT148" s="9">
        <f t="shared" si="143"/>
        <v>386</v>
      </c>
      <c r="AU148" s="9">
        <f t="shared" si="143"/>
        <v>423</v>
      </c>
      <c r="AV148" s="9">
        <f t="shared" si="143"/>
        <v>447</v>
      </c>
      <c r="AW148" s="9">
        <f t="shared" ref="AW148:BB148" si="144">SUM(AW144:AW147)</f>
        <v>443</v>
      </c>
      <c r="AX148" s="9">
        <f t="shared" si="144"/>
        <v>472</v>
      </c>
      <c r="AY148" s="9">
        <f t="shared" si="144"/>
        <v>369</v>
      </c>
      <c r="AZ148" s="9">
        <f t="shared" si="144"/>
        <v>400</v>
      </c>
      <c r="BA148" s="9">
        <f t="shared" si="144"/>
        <v>383</v>
      </c>
      <c r="BB148" s="9">
        <f t="shared" si="144"/>
        <v>390</v>
      </c>
      <c r="BC148" s="9">
        <f>SUM(BC143:BC147)</f>
        <v>420</v>
      </c>
      <c r="BD148" s="9">
        <f>SUM(BD143:BD147)</f>
        <v>435</v>
      </c>
      <c r="BE148" s="9">
        <f>SUM(BE143:BE147)</f>
        <v>365</v>
      </c>
      <c r="BF148" s="9">
        <f>SUM(BF143:BF147)</f>
        <v>433</v>
      </c>
      <c r="BG148" s="9">
        <f>SUM(BG143:BG147)</f>
        <v>538</v>
      </c>
      <c r="BH148" s="6"/>
    </row>
    <row r="149" spans="1:60" ht="13.5" customHeight="1" x14ac:dyDescent="0.2">
      <c r="A149" s="5"/>
      <c r="B149" s="8" t="s">
        <v>76</v>
      </c>
      <c r="BH149" s="6"/>
    </row>
    <row r="150" spans="1:60" ht="13.5" customHeight="1" x14ac:dyDescent="0.2">
      <c r="A150" s="5"/>
      <c r="B150" s="8"/>
      <c r="C150" s="1" t="s">
        <v>10</v>
      </c>
      <c r="BC150" s="1">
        <v>0</v>
      </c>
      <c r="BD150" s="1">
        <v>2</v>
      </c>
      <c r="BE150" s="1">
        <v>2</v>
      </c>
      <c r="BF150" s="1">
        <v>5</v>
      </c>
      <c r="BG150" s="1">
        <v>1</v>
      </c>
      <c r="BH150" s="6"/>
    </row>
    <row r="151" spans="1:60" ht="13.5" customHeight="1" x14ac:dyDescent="0.2">
      <c r="A151" s="5"/>
      <c r="C151" s="1" t="s">
        <v>0</v>
      </c>
      <c r="W151" s="1">
        <v>107</v>
      </c>
      <c r="X151" s="1">
        <v>43</v>
      </c>
      <c r="Y151" s="1">
        <v>36</v>
      </c>
      <c r="Z151" s="1">
        <v>52</v>
      </c>
      <c r="AA151" s="1">
        <v>56</v>
      </c>
      <c r="AB151" s="1">
        <v>62</v>
      </c>
      <c r="AC151" s="1">
        <v>53</v>
      </c>
      <c r="AD151" s="1">
        <v>82</v>
      </c>
      <c r="AE151" s="1">
        <v>60</v>
      </c>
      <c r="AF151" s="1">
        <v>55</v>
      </c>
      <c r="AG151" s="1">
        <v>47</v>
      </c>
      <c r="AH151" s="1">
        <v>53</v>
      </c>
      <c r="AI151" s="1">
        <v>74</v>
      </c>
      <c r="AJ151" s="1">
        <v>67</v>
      </c>
      <c r="AK151" s="1">
        <v>63</v>
      </c>
      <c r="AL151" s="1">
        <v>73</v>
      </c>
      <c r="AM151" s="1">
        <v>63</v>
      </c>
      <c r="AN151" s="1">
        <v>78</v>
      </c>
      <c r="AO151" s="1">
        <v>69</v>
      </c>
      <c r="AP151" s="1">
        <v>96</v>
      </c>
      <c r="AQ151" s="1">
        <v>79</v>
      </c>
      <c r="AR151" s="1">
        <v>71</v>
      </c>
      <c r="AS151" s="1">
        <v>81</v>
      </c>
      <c r="AT151" s="1">
        <v>85</v>
      </c>
      <c r="AU151" s="1">
        <v>73</v>
      </c>
      <c r="AV151" s="1">
        <v>109</v>
      </c>
      <c r="AW151" s="1">
        <v>121</v>
      </c>
      <c r="AX151" s="1">
        <v>113</v>
      </c>
      <c r="AY151" s="1">
        <v>106</v>
      </c>
      <c r="AZ151" s="1">
        <v>113</v>
      </c>
      <c r="BA151" s="1">
        <v>114</v>
      </c>
      <c r="BB151" s="1">
        <v>144</v>
      </c>
      <c r="BC151" s="1">
        <v>150</v>
      </c>
      <c r="BD151" s="1">
        <v>147</v>
      </c>
      <c r="BE151" s="1">
        <v>118</v>
      </c>
      <c r="BF151" s="1">
        <v>146</v>
      </c>
      <c r="BG151" s="1">
        <v>159</v>
      </c>
      <c r="BH151" s="6"/>
    </row>
    <row r="152" spans="1:60" ht="13.5" customHeight="1" x14ac:dyDescent="0.2">
      <c r="A152" s="5"/>
      <c r="C152" s="1" t="s">
        <v>9</v>
      </c>
      <c r="AU152" s="1">
        <v>0</v>
      </c>
      <c r="AV152" s="1">
        <v>0</v>
      </c>
      <c r="AW152" s="1">
        <v>0</v>
      </c>
      <c r="AX152" s="1">
        <v>1</v>
      </c>
      <c r="AY152" s="1">
        <v>2</v>
      </c>
      <c r="AZ152" s="1">
        <v>3</v>
      </c>
      <c r="BA152" s="1">
        <v>1</v>
      </c>
      <c r="BB152" s="1">
        <v>1</v>
      </c>
      <c r="BC152" s="1">
        <v>2</v>
      </c>
      <c r="BD152" s="1">
        <v>1</v>
      </c>
      <c r="BE152" s="1">
        <v>1</v>
      </c>
      <c r="BF152" s="1">
        <v>1</v>
      </c>
      <c r="BG152" s="1">
        <v>0</v>
      </c>
      <c r="BH152" s="6"/>
    </row>
    <row r="153" spans="1:60" ht="13.5" customHeight="1" x14ac:dyDescent="0.2">
      <c r="A153" s="5"/>
      <c r="C153" s="1" t="s">
        <v>5</v>
      </c>
      <c r="W153" s="1">
        <v>11</v>
      </c>
      <c r="X153" s="1">
        <v>17</v>
      </c>
      <c r="Y153" s="1">
        <v>11</v>
      </c>
      <c r="Z153" s="1">
        <v>17</v>
      </c>
      <c r="AA153" s="1">
        <v>14</v>
      </c>
      <c r="AB153" s="1">
        <v>18</v>
      </c>
      <c r="AC153" s="1">
        <v>21</v>
      </c>
      <c r="AD153" s="1">
        <v>17</v>
      </c>
      <c r="AE153" s="1">
        <v>20</v>
      </c>
      <c r="AF153" s="1">
        <v>19</v>
      </c>
      <c r="AG153" s="1">
        <v>18</v>
      </c>
      <c r="AH153" s="1">
        <v>10</v>
      </c>
      <c r="AI153" s="1">
        <v>12</v>
      </c>
      <c r="AJ153" s="1">
        <v>21</v>
      </c>
      <c r="AK153" s="1">
        <v>13</v>
      </c>
      <c r="AL153" s="1">
        <v>15</v>
      </c>
      <c r="AM153" s="1">
        <v>17</v>
      </c>
      <c r="AN153" s="1">
        <v>13</v>
      </c>
      <c r="AO153" s="1">
        <v>17</v>
      </c>
      <c r="AP153" s="1">
        <v>12</v>
      </c>
      <c r="AQ153" s="1">
        <v>16</v>
      </c>
      <c r="AR153" s="1">
        <v>22</v>
      </c>
      <c r="AS153" s="1">
        <v>17</v>
      </c>
      <c r="AT153" s="1">
        <v>15</v>
      </c>
      <c r="AU153" s="1">
        <v>20</v>
      </c>
      <c r="AV153" s="1">
        <v>28</v>
      </c>
      <c r="AW153" s="1">
        <v>27</v>
      </c>
      <c r="AX153" s="1">
        <v>37</v>
      </c>
      <c r="AY153" s="1">
        <v>23</v>
      </c>
      <c r="AZ153" s="1">
        <v>32</v>
      </c>
      <c r="BA153" s="1">
        <v>29</v>
      </c>
      <c r="BB153" s="1">
        <v>33</v>
      </c>
      <c r="BC153" s="1">
        <v>30</v>
      </c>
      <c r="BD153" s="1">
        <v>27</v>
      </c>
      <c r="BE153" s="1">
        <v>14</v>
      </c>
      <c r="BF153" s="1">
        <v>22</v>
      </c>
      <c r="BG153" s="1">
        <v>30</v>
      </c>
      <c r="BH153" s="6"/>
    </row>
    <row r="154" spans="1:60" ht="13.5" customHeight="1" x14ac:dyDescent="0.2">
      <c r="A154" s="5"/>
      <c r="C154" s="1" t="s">
        <v>7</v>
      </c>
      <c r="W154" s="1">
        <v>0</v>
      </c>
      <c r="X154" s="1">
        <v>2</v>
      </c>
      <c r="Y154" s="1">
        <v>2</v>
      </c>
      <c r="Z154" s="1">
        <v>5</v>
      </c>
      <c r="AA154" s="1">
        <v>2</v>
      </c>
      <c r="AB154" s="1">
        <v>3</v>
      </c>
      <c r="AC154" s="1">
        <v>1</v>
      </c>
      <c r="AD154" s="1">
        <v>1</v>
      </c>
      <c r="AE154" s="1">
        <v>0</v>
      </c>
      <c r="AF154" s="1">
        <v>2</v>
      </c>
      <c r="AG154" s="1">
        <v>5</v>
      </c>
      <c r="AH154" s="1">
        <v>5</v>
      </c>
      <c r="AI154" s="1">
        <v>0</v>
      </c>
      <c r="AJ154" s="1">
        <v>1</v>
      </c>
      <c r="AK154" s="1">
        <v>2</v>
      </c>
      <c r="AL154" s="1">
        <v>1</v>
      </c>
      <c r="AM154" s="1">
        <v>2</v>
      </c>
      <c r="AN154" s="1">
        <v>2</v>
      </c>
      <c r="AO154" s="1">
        <v>3</v>
      </c>
      <c r="AP154" s="1">
        <v>2</v>
      </c>
      <c r="AQ154" s="1">
        <v>4</v>
      </c>
      <c r="AR154" s="1">
        <v>0</v>
      </c>
      <c r="AS154" s="1">
        <v>2</v>
      </c>
      <c r="AT154" s="1">
        <v>3</v>
      </c>
      <c r="AU154" s="1">
        <v>3</v>
      </c>
      <c r="AV154" s="1">
        <v>4</v>
      </c>
      <c r="AW154" s="1">
        <v>3</v>
      </c>
      <c r="AX154" s="1">
        <v>4</v>
      </c>
      <c r="AY154" s="1">
        <v>5</v>
      </c>
      <c r="AZ154" s="1">
        <v>1</v>
      </c>
      <c r="BA154" s="1">
        <v>3</v>
      </c>
      <c r="BB154" s="1">
        <v>3</v>
      </c>
      <c r="BC154" s="1">
        <v>8</v>
      </c>
      <c r="BD154" s="1">
        <v>4</v>
      </c>
      <c r="BE154" s="1">
        <v>2</v>
      </c>
      <c r="BF154" s="1">
        <v>4</v>
      </c>
      <c r="BG154" s="1">
        <v>5</v>
      </c>
      <c r="BH154" s="6"/>
    </row>
    <row r="155" spans="1:60" ht="13.5" customHeight="1" x14ac:dyDescent="0.2">
      <c r="A155" s="5"/>
      <c r="W155" s="9">
        <f t="shared" ref="W155:AA155" si="145">SUM(W151:W154)</f>
        <v>118</v>
      </c>
      <c r="X155" s="9">
        <f t="shared" si="145"/>
        <v>62</v>
      </c>
      <c r="Y155" s="9">
        <f t="shared" si="145"/>
        <v>49</v>
      </c>
      <c r="Z155" s="9">
        <f t="shared" si="145"/>
        <v>74</v>
      </c>
      <c r="AA155" s="9">
        <f t="shared" si="145"/>
        <v>72</v>
      </c>
      <c r="AB155" s="9">
        <f t="shared" ref="AB155:AD155" si="146">SUM(AB151:AB154)</f>
        <v>83</v>
      </c>
      <c r="AC155" s="9">
        <f t="shared" si="146"/>
        <v>75</v>
      </c>
      <c r="AD155" s="9">
        <f t="shared" si="146"/>
        <v>100</v>
      </c>
      <c r="AE155" s="9">
        <f t="shared" ref="AE155:AG155" si="147">SUM(AE151:AE154)</f>
        <v>80</v>
      </c>
      <c r="AF155" s="9">
        <f t="shared" si="147"/>
        <v>76</v>
      </c>
      <c r="AG155" s="9">
        <f t="shared" si="147"/>
        <v>70</v>
      </c>
      <c r="AH155" s="9">
        <f t="shared" ref="AH155:AJ155" si="148">SUM(AH151:AH154)</f>
        <v>68</v>
      </c>
      <c r="AI155" s="9">
        <f t="shared" si="148"/>
        <v>86</v>
      </c>
      <c r="AJ155" s="9">
        <f t="shared" si="148"/>
        <v>89</v>
      </c>
      <c r="AK155" s="9">
        <f>SUM(AK151:AK154)</f>
        <v>78</v>
      </c>
      <c r="AL155" s="9">
        <f t="shared" ref="AL155:AV155" si="149">SUM(AL151:AL154)</f>
        <v>89</v>
      </c>
      <c r="AM155" s="9">
        <f t="shared" si="149"/>
        <v>82</v>
      </c>
      <c r="AN155" s="9">
        <f t="shared" si="149"/>
        <v>93</v>
      </c>
      <c r="AO155" s="9">
        <f t="shared" si="149"/>
        <v>89</v>
      </c>
      <c r="AP155" s="9">
        <f t="shared" si="149"/>
        <v>110</v>
      </c>
      <c r="AQ155" s="9">
        <f t="shared" si="149"/>
        <v>99</v>
      </c>
      <c r="AR155" s="9">
        <f t="shared" si="149"/>
        <v>93</v>
      </c>
      <c r="AS155" s="9">
        <f t="shared" si="149"/>
        <v>100</v>
      </c>
      <c r="AT155" s="9">
        <f t="shared" si="149"/>
        <v>103</v>
      </c>
      <c r="AU155" s="9">
        <f t="shared" si="149"/>
        <v>96</v>
      </c>
      <c r="AV155" s="9">
        <f t="shared" si="149"/>
        <v>141</v>
      </c>
      <c r="AW155" s="9">
        <f t="shared" ref="AW155:BB155" si="150">SUM(AW151:AW154)</f>
        <v>151</v>
      </c>
      <c r="AX155" s="9">
        <f t="shared" si="150"/>
        <v>155</v>
      </c>
      <c r="AY155" s="9">
        <f t="shared" si="150"/>
        <v>136</v>
      </c>
      <c r="AZ155" s="9">
        <f t="shared" si="150"/>
        <v>149</v>
      </c>
      <c r="BA155" s="9">
        <f t="shared" si="150"/>
        <v>147</v>
      </c>
      <c r="BB155" s="9">
        <f t="shared" si="150"/>
        <v>181</v>
      </c>
      <c r="BC155" s="9">
        <f>SUM(BC150:BC154)</f>
        <v>190</v>
      </c>
      <c r="BD155" s="9">
        <f>SUM(BD150:BD154)</f>
        <v>181</v>
      </c>
      <c r="BE155" s="9">
        <f>SUM(BE150:BE154)</f>
        <v>137</v>
      </c>
      <c r="BF155" s="9">
        <f>SUM(BF150:BF154)</f>
        <v>178</v>
      </c>
      <c r="BG155" s="9">
        <f>SUM(BG150:BG154)</f>
        <v>195</v>
      </c>
      <c r="BH155" s="6"/>
    </row>
    <row r="156" spans="1:60" ht="13.5" customHeight="1" x14ac:dyDescent="0.2">
      <c r="A156" s="5"/>
      <c r="B156" s="8" t="s">
        <v>75</v>
      </c>
      <c r="BH156" s="6"/>
    </row>
    <row r="157" spans="1:60" ht="13.5" customHeight="1" x14ac:dyDescent="0.2">
      <c r="A157" s="5"/>
      <c r="B157" s="8"/>
      <c r="C157" s="1" t="s">
        <v>10</v>
      </c>
      <c r="BF157" s="1">
        <v>0</v>
      </c>
      <c r="BG157" s="1">
        <v>2</v>
      </c>
      <c r="BH157" s="6"/>
    </row>
    <row r="158" spans="1:60" ht="13.5" customHeight="1" x14ac:dyDescent="0.2">
      <c r="A158" s="5"/>
      <c r="C158" s="1" t="s">
        <v>0</v>
      </c>
      <c r="W158" s="1">
        <f>100+124</f>
        <v>224</v>
      </c>
      <c r="X158" s="1">
        <f>83+145</f>
        <v>228</v>
      </c>
      <c r="Y158" s="1">
        <f>102+124</f>
        <v>226</v>
      </c>
      <c r="Z158" s="1">
        <f>74+126</f>
        <v>200</v>
      </c>
      <c r="AA158" s="1">
        <f>87+103</f>
        <v>190</v>
      </c>
      <c r="AB158" s="1">
        <v>212</v>
      </c>
      <c r="AC158" s="1">
        <v>227</v>
      </c>
      <c r="AD158" s="1">
        <v>275</v>
      </c>
      <c r="AE158" s="1">
        <v>274</v>
      </c>
      <c r="AF158" s="1">
        <v>241</v>
      </c>
      <c r="AG158" s="1">
        <v>276</v>
      </c>
      <c r="AH158" s="1">
        <v>252</v>
      </c>
      <c r="AI158" s="1">
        <v>277</v>
      </c>
      <c r="AJ158" s="1">
        <v>237</v>
      </c>
      <c r="AK158" s="1">
        <v>274</v>
      </c>
      <c r="AL158" s="1">
        <v>262</v>
      </c>
      <c r="AM158" s="1">
        <v>242</v>
      </c>
      <c r="AN158" s="1">
        <v>230</v>
      </c>
      <c r="AO158" s="1">
        <v>278</v>
      </c>
      <c r="AP158" s="1">
        <v>279</v>
      </c>
      <c r="AQ158" s="1">
        <v>339</v>
      </c>
      <c r="AR158" s="1">
        <v>340</v>
      </c>
      <c r="AS158" s="1">
        <v>345</v>
      </c>
      <c r="AT158" s="1">
        <v>366</v>
      </c>
      <c r="AU158" s="1">
        <v>435</v>
      </c>
      <c r="AV158" s="1">
        <v>556</v>
      </c>
      <c r="AW158" s="1">
        <v>637</v>
      </c>
      <c r="AX158" s="1">
        <v>766</v>
      </c>
      <c r="AY158" s="1">
        <v>832</v>
      </c>
      <c r="AZ158" s="1">
        <v>900</v>
      </c>
      <c r="BA158" s="1">
        <v>933</v>
      </c>
      <c r="BB158" s="1">
        <v>916</v>
      </c>
      <c r="BC158" s="1">
        <v>992</v>
      </c>
      <c r="BD158" s="1">
        <v>834</v>
      </c>
      <c r="BE158" s="1">
        <v>824</v>
      </c>
      <c r="BF158" s="1">
        <v>907</v>
      </c>
      <c r="BG158" s="1">
        <v>998</v>
      </c>
      <c r="BH158" s="6"/>
    </row>
    <row r="159" spans="1:60" ht="13.5" customHeight="1" x14ac:dyDescent="0.2">
      <c r="A159" s="5"/>
      <c r="C159" s="1" t="s">
        <v>9</v>
      </c>
      <c r="AS159" s="1">
        <v>13</v>
      </c>
      <c r="AT159" s="1">
        <v>40</v>
      </c>
      <c r="AU159" s="1">
        <v>44</v>
      </c>
      <c r="AV159" s="1">
        <v>58</v>
      </c>
      <c r="AW159" s="1">
        <v>67</v>
      </c>
      <c r="AX159" s="1">
        <v>87</v>
      </c>
      <c r="AY159" s="1">
        <v>66</v>
      </c>
      <c r="AZ159" s="1">
        <v>70</v>
      </c>
      <c r="BA159" s="1">
        <v>71</v>
      </c>
      <c r="BB159" s="1">
        <v>69</v>
      </c>
      <c r="BC159" s="1">
        <v>67</v>
      </c>
      <c r="BD159" s="1">
        <v>44</v>
      </c>
      <c r="BE159" s="1">
        <v>61</v>
      </c>
      <c r="BF159" s="1">
        <v>61</v>
      </c>
      <c r="BG159" s="1">
        <v>50</v>
      </c>
      <c r="BH159" s="6"/>
    </row>
    <row r="160" spans="1:60" ht="13.5" customHeight="1" x14ac:dyDescent="0.2">
      <c r="A160" s="5"/>
      <c r="C160" s="1" t="s">
        <v>5</v>
      </c>
      <c r="W160" s="1">
        <v>58</v>
      </c>
      <c r="X160" s="1">
        <v>71</v>
      </c>
      <c r="Y160" s="1">
        <v>79</v>
      </c>
      <c r="Z160" s="1">
        <v>68</v>
      </c>
      <c r="AA160" s="1">
        <v>57</v>
      </c>
      <c r="AB160" s="1">
        <v>81</v>
      </c>
      <c r="AC160" s="1">
        <v>98</v>
      </c>
      <c r="AD160" s="1">
        <v>95</v>
      </c>
      <c r="AE160" s="1">
        <v>105</v>
      </c>
      <c r="AF160" s="1">
        <v>112</v>
      </c>
      <c r="AG160" s="1">
        <v>97</v>
      </c>
      <c r="AH160" s="1">
        <v>90</v>
      </c>
      <c r="AI160" s="1">
        <v>88</v>
      </c>
      <c r="AJ160" s="1">
        <v>77</v>
      </c>
      <c r="AK160" s="1">
        <v>135</v>
      </c>
      <c r="AL160" s="1">
        <v>117</v>
      </c>
      <c r="AM160" s="1">
        <v>114</v>
      </c>
      <c r="AN160" s="1">
        <v>98</v>
      </c>
      <c r="AO160" s="1">
        <v>141</v>
      </c>
      <c r="AP160" s="1">
        <v>137</v>
      </c>
      <c r="AQ160" s="1">
        <v>132</v>
      </c>
      <c r="AR160" s="1">
        <v>189</v>
      </c>
      <c r="AS160" s="1">
        <v>200</v>
      </c>
      <c r="AT160" s="1">
        <v>189</v>
      </c>
      <c r="AU160" s="1">
        <v>189</v>
      </c>
      <c r="AV160" s="1">
        <v>211</v>
      </c>
      <c r="AW160" s="1">
        <v>193</v>
      </c>
      <c r="AX160" s="1">
        <v>228</v>
      </c>
      <c r="AY160" s="1">
        <v>191</v>
      </c>
      <c r="AZ160" s="1">
        <v>223</v>
      </c>
      <c r="BA160" s="1">
        <v>230</v>
      </c>
      <c r="BB160" s="1">
        <v>228</v>
      </c>
      <c r="BC160" s="1">
        <v>207</v>
      </c>
      <c r="BD160" s="1">
        <v>172</v>
      </c>
      <c r="BE160" s="1">
        <v>268</v>
      </c>
      <c r="BF160" s="1">
        <v>301</v>
      </c>
      <c r="BG160" s="1">
        <v>338</v>
      </c>
      <c r="BH160" s="6"/>
    </row>
    <row r="161" spans="1:60" ht="13.5" customHeight="1" x14ac:dyDescent="0.2">
      <c r="A161" s="5"/>
      <c r="C161" s="1" t="s">
        <v>7</v>
      </c>
      <c r="W161" s="1">
        <v>9</v>
      </c>
      <c r="X161" s="1">
        <v>9</v>
      </c>
      <c r="Y161" s="1">
        <v>12</v>
      </c>
      <c r="Z161" s="1">
        <v>12</v>
      </c>
      <c r="AA161" s="1">
        <v>6</v>
      </c>
      <c r="AB161" s="1">
        <v>10</v>
      </c>
      <c r="AC161" s="1">
        <v>11</v>
      </c>
      <c r="AD161" s="1">
        <v>9</v>
      </c>
      <c r="AE161" s="1">
        <v>7</v>
      </c>
      <c r="AF161" s="1">
        <v>5</v>
      </c>
      <c r="AG161" s="1">
        <v>12</v>
      </c>
      <c r="AH161" s="1">
        <v>9</v>
      </c>
      <c r="AI161" s="1">
        <v>15</v>
      </c>
      <c r="AJ161" s="1">
        <v>11</v>
      </c>
      <c r="AK161" s="1">
        <v>22</v>
      </c>
      <c r="AL161" s="1">
        <v>16</v>
      </c>
      <c r="AM161" s="1">
        <v>4</v>
      </c>
      <c r="AN161" s="1">
        <v>4</v>
      </c>
      <c r="AO161" s="1">
        <v>3</v>
      </c>
      <c r="AP161" s="1">
        <v>7</v>
      </c>
      <c r="AQ161" s="1">
        <v>7</v>
      </c>
      <c r="AR161" s="1">
        <v>7</v>
      </c>
      <c r="AS161" s="1">
        <v>8</v>
      </c>
      <c r="AT161" s="1">
        <v>42</v>
      </c>
      <c r="AU161" s="1">
        <v>56</v>
      </c>
      <c r="AV161" s="1">
        <v>53</v>
      </c>
      <c r="AW161" s="1">
        <v>59</v>
      </c>
      <c r="AX161" s="1">
        <v>83</v>
      </c>
      <c r="AY161" s="1">
        <v>82</v>
      </c>
      <c r="AZ161" s="1">
        <v>93</v>
      </c>
      <c r="BA161" s="1">
        <v>130</v>
      </c>
      <c r="BB161" s="1">
        <v>119</v>
      </c>
      <c r="BC161" s="1">
        <v>69</v>
      </c>
      <c r="BD161" s="1">
        <v>56</v>
      </c>
      <c r="BE161" s="1">
        <v>61</v>
      </c>
      <c r="BF161" s="1">
        <v>16</v>
      </c>
      <c r="BG161" s="1">
        <v>9</v>
      </c>
      <c r="BH161" s="6"/>
    </row>
    <row r="162" spans="1:60" ht="13.5" customHeight="1" x14ac:dyDescent="0.2">
      <c r="A162" s="5"/>
      <c r="C162" s="1" t="s">
        <v>32</v>
      </c>
      <c r="W162" s="1">
        <v>187</v>
      </c>
      <c r="X162" s="1">
        <v>170</v>
      </c>
      <c r="Y162" s="1">
        <v>180</v>
      </c>
      <c r="Z162" s="1">
        <v>153</v>
      </c>
      <c r="AA162" s="1">
        <v>176</v>
      </c>
      <c r="AB162" s="1">
        <v>166</v>
      </c>
      <c r="AC162" s="1">
        <v>157</v>
      </c>
      <c r="AD162" s="1">
        <v>162</v>
      </c>
      <c r="AE162" s="1">
        <v>181</v>
      </c>
      <c r="AF162" s="1">
        <v>158</v>
      </c>
      <c r="AG162" s="1">
        <v>157</v>
      </c>
      <c r="AH162" s="1">
        <v>161</v>
      </c>
      <c r="AI162" s="1">
        <v>145</v>
      </c>
      <c r="AJ162" s="1">
        <v>148</v>
      </c>
      <c r="AK162" s="1">
        <v>158</v>
      </c>
      <c r="AL162" s="1">
        <v>152</v>
      </c>
      <c r="AM162" s="1">
        <v>153</v>
      </c>
      <c r="AN162" s="1">
        <v>156</v>
      </c>
      <c r="AO162" s="1">
        <v>150</v>
      </c>
      <c r="AP162" s="1">
        <v>153</v>
      </c>
      <c r="AQ162" s="1">
        <v>146</v>
      </c>
      <c r="AR162" s="1">
        <v>155</v>
      </c>
      <c r="AS162" s="1">
        <v>155</v>
      </c>
      <c r="AT162" s="1">
        <v>163</v>
      </c>
      <c r="AU162" s="1">
        <v>162</v>
      </c>
      <c r="AV162" s="1">
        <v>157</v>
      </c>
      <c r="AW162" s="1">
        <v>199</v>
      </c>
      <c r="AX162" s="1">
        <v>207</v>
      </c>
      <c r="AY162" s="1">
        <v>214</v>
      </c>
      <c r="AZ162" s="1">
        <v>194</v>
      </c>
      <c r="BA162" s="1">
        <v>212</v>
      </c>
      <c r="BB162" s="1">
        <v>208</v>
      </c>
      <c r="BC162" s="1">
        <v>264</v>
      </c>
      <c r="BD162" s="1">
        <v>178</v>
      </c>
      <c r="BE162" s="1">
        <v>229</v>
      </c>
      <c r="BF162" s="1">
        <v>254</v>
      </c>
      <c r="BG162" s="1">
        <v>216</v>
      </c>
      <c r="BH162" s="6"/>
    </row>
    <row r="163" spans="1:60" ht="13.5" customHeight="1" x14ac:dyDescent="0.2">
      <c r="A163" s="5"/>
      <c r="W163" s="9">
        <f>SUM(W158:W162)</f>
        <v>478</v>
      </c>
      <c r="X163" s="9">
        <f t="shared" ref="X163:AA163" si="151">SUM(X158:X162)</f>
        <v>478</v>
      </c>
      <c r="Y163" s="9">
        <f t="shared" si="151"/>
        <v>497</v>
      </c>
      <c r="Z163" s="9">
        <f t="shared" si="151"/>
        <v>433</v>
      </c>
      <c r="AA163" s="9">
        <f t="shared" si="151"/>
        <v>429</v>
      </c>
      <c r="AB163" s="9">
        <f>SUM(AB158:AB162)</f>
        <v>469</v>
      </c>
      <c r="AC163" s="9">
        <f t="shared" ref="AC163:AD163" si="152">SUM(AC158:AC162)</f>
        <v>493</v>
      </c>
      <c r="AD163" s="9">
        <f t="shared" si="152"/>
        <v>541</v>
      </c>
      <c r="AE163" s="9">
        <f t="shared" ref="AE163:AG163" si="153">SUM(AE158:AE162)</f>
        <v>567</v>
      </c>
      <c r="AF163" s="9">
        <f t="shared" si="153"/>
        <v>516</v>
      </c>
      <c r="AG163" s="9">
        <f t="shared" si="153"/>
        <v>542</v>
      </c>
      <c r="AH163" s="9">
        <f t="shared" ref="AH163:AJ163" si="154">SUM(AH158:AH162)</f>
        <v>512</v>
      </c>
      <c r="AI163" s="9">
        <f t="shared" si="154"/>
        <v>525</v>
      </c>
      <c r="AJ163" s="9">
        <f t="shared" si="154"/>
        <v>473</v>
      </c>
      <c r="AK163" s="9">
        <f t="shared" ref="AK163:AV163" si="155">SUM(AK158:AK162)</f>
        <v>589</v>
      </c>
      <c r="AL163" s="9">
        <f t="shared" si="155"/>
        <v>547</v>
      </c>
      <c r="AM163" s="9">
        <f t="shared" si="155"/>
        <v>513</v>
      </c>
      <c r="AN163" s="9">
        <f t="shared" si="155"/>
        <v>488</v>
      </c>
      <c r="AO163" s="9">
        <f t="shared" si="155"/>
        <v>572</v>
      </c>
      <c r="AP163" s="9">
        <f t="shared" si="155"/>
        <v>576</v>
      </c>
      <c r="AQ163" s="9">
        <f t="shared" si="155"/>
        <v>624</v>
      </c>
      <c r="AR163" s="9">
        <f t="shared" si="155"/>
        <v>691</v>
      </c>
      <c r="AS163" s="9">
        <f t="shared" si="155"/>
        <v>721</v>
      </c>
      <c r="AT163" s="9">
        <f t="shared" si="155"/>
        <v>800</v>
      </c>
      <c r="AU163" s="9">
        <f t="shared" si="155"/>
        <v>886</v>
      </c>
      <c r="AV163" s="9">
        <f t="shared" si="155"/>
        <v>1035</v>
      </c>
      <c r="AW163" s="9">
        <f t="shared" ref="AW163:BB163" si="156">SUM(AW158:AW162)</f>
        <v>1155</v>
      </c>
      <c r="AX163" s="9">
        <f t="shared" si="156"/>
        <v>1371</v>
      </c>
      <c r="AY163" s="9">
        <f t="shared" si="156"/>
        <v>1385</v>
      </c>
      <c r="AZ163" s="9">
        <f t="shared" si="156"/>
        <v>1480</v>
      </c>
      <c r="BA163" s="9">
        <f t="shared" si="156"/>
        <v>1576</v>
      </c>
      <c r="BB163" s="9">
        <f t="shared" si="156"/>
        <v>1540</v>
      </c>
      <c r="BC163" s="9">
        <f t="shared" ref="BC163:BD163" si="157">SUM(BC158:BC162)</f>
        <v>1599</v>
      </c>
      <c r="BD163" s="9">
        <f t="shared" si="157"/>
        <v>1284</v>
      </c>
      <c r="BE163" s="9">
        <f t="shared" ref="BE163" si="158">SUM(BE158:BE162)</f>
        <v>1443</v>
      </c>
      <c r="BF163" s="9">
        <f>SUM(BF157:BF162)</f>
        <v>1539</v>
      </c>
      <c r="BG163" s="9">
        <f>SUM(BG157:BG162)</f>
        <v>1613</v>
      </c>
      <c r="BH163" s="6"/>
    </row>
    <row r="164" spans="1:60" ht="13.5" customHeight="1" x14ac:dyDescent="0.2">
      <c r="A164" s="5"/>
      <c r="B164" s="8" t="s">
        <v>74</v>
      </c>
      <c r="BH164" s="6"/>
    </row>
    <row r="165" spans="1:60" ht="13.5" customHeight="1" x14ac:dyDescent="0.2">
      <c r="A165" s="5"/>
      <c r="B165" s="8"/>
      <c r="C165" s="1" t="s">
        <v>10</v>
      </c>
      <c r="BC165" s="1">
        <v>120</v>
      </c>
      <c r="BD165" s="1">
        <v>109</v>
      </c>
      <c r="BE165" s="1">
        <v>121</v>
      </c>
      <c r="BF165" s="1">
        <v>213</v>
      </c>
      <c r="BG165" s="1">
        <v>325</v>
      </c>
      <c r="BH165" s="6"/>
    </row>
    <row r="166" spans="1:60" ht="13.5" customHeight="1" x14ac:dyDescent="0.2">
      <c r="A166" s="5"/>
      <c r="C166" s="1" t="s">
        <v>0</v>
      </c>
      <c r="W166" s="1">
        <v>553</v>
      </c>
      <c r="X166" s="1">
        <v>564</v>
      </c>
      <c r="Y166" s="1">
        <v>565</v>
      </c>
      <c r="Z166" s="1">
        <v>620</v>
      </c>
      <c r="AA166" s="1">
        <v>667</v>
      </c>
      <c r="AB166" s="1">
        <v>739</v>
      </c>
      <c r="AC166" s="1">
        <v>731</v>
      </c>
      <c r="AD166" s="1">
        <v>655</v>
      </c>
      <c r="AE166" s="1">
        <v>505</v>
      </c>
      <c r="AF166" s="1">
        <v>423</v>
      </c>
      <c r="AG166" s="1">
        <v>417</v>
      </c>
      <c r="AH166" s="1">
        <v>461</v>
      </c>
      <c r="AI166" s="1">
        <v>513</v>
      </c>
      <c r="AJ166" s="1">
        <v>535</v>
      </c>
      <c r="AK166" s="1">
        <v>543</v>
      </c>
      <c r="AL166" s="1">
        <v>582</v>
      </c>
      <c r="AM166" s="1">
        <v>577</v>
      </c>
      <c r="AN166" s="1">
        <v>701</v>
      </c>
      <c r="AO166" s="1">
        <v>767</v>
      </c>
      <c r="AP166" s="1">
        <v>861</v>
      </c>
      <c r="AQ166" s="1">
        <v>878</v>
      </c>
      <c r="AR166" s="1">
        <v>895</v>
      </c>
      <c r="AS166" s="1">
        <v>899</v>
      </c>
      <c r="AT166" s="1">
        <v>999</v>
      </c>
      <c r="AU166" s="1">
        <v>929</v>
      </c>
      <c r="AV166" s="1">
        <v>921</v>
      </c>
      <c r="AW166" s="1">
        <f>654+132+122</f>
        <v>908</v>
      </c>
      <c r="AX166" s="1">
        <v>884</v>
      </c>
      <c r="AY166" s="1">
        <v>901</v>
      </c>
      <c r="AZ166" s="1">
        <v>964</v>
      </c>
      <c r="BA166" s="1">
        <v>1088</v>
      </c>
      <c r="BB166" s="1">
        <v>1170</v>
      </c>
      <c r="BC166" s="1">
        <v>1030</v>
      </c>
      <c r="BD166" s="1">
        <v>1031</v>
      </c>
      <c r="BE166" s="1">
        <v>999</v>
      </c>
      <c r="BF166" s="1">
        <v>911</v>
      </c>
      <c r="BG166" s="1">
        <v>1073</v>
      </c>
      <c r="BH166" s="6"/>
    </row>
    <row r="167" spans="1:60" ht="13.5" customHeight="1" x14ac:dyDescent="0.2">
      <c r="A167" s="5"/>
      <c r="C167" s="1" t="s">
        <v>9</v>
      </c>
      <c r="AL167" s="1">
        <v>36</v>
      </c>
      <c r="AM167" s="1">
        <v>60</v>
      </c>
      <c r="AN167" s="1">
        <v>68</v>
      </c>
      <c r="AO167" s="1">
        <v>56</v>
      </c>
      <c r="AP167" s="1">
        <v>54</v>
      </c>
      <c r="AQ167" s="1">
        <v>52</v>
      </c>
      <c r="AR167" s="1">
        <v>31</v>
      </c>
      <c r="AS167" s="1">
        <v>21</v>
      </c>
      <c r="AT167" s="1">
        <v>28</v>
      </c>
      <c r="AU167" s="1">
        <v>45</v>
      </c>
      <c r="AV167" s="1">
        <v>44</v>
      </c>
      <c r="AW167" s="1">
        <v>34</v>
      </c>
      <c r="AX167" s="1">
        <v>28</v>
      </c>
      <c r="AY167" s="1">
        <v>29</v>
      </c>
      <c r="AZ167" s="1">
        <v>36</v>
      </c>
      <c r="BA167" s="1">
        <v>60</v>
      </c>
      <c r="BB167" s="1">
        <v>130</v>
      </c>
      <c r="BC167" s="1">
        <v>164</v>
      </c>
      <c r="BD167" s="1">
        <v>169</v>
      </c>
      <c r="BE167" s="1">
        <v>161</v>
      </c>
      <c r="BF167" s="1">
        <v>188</v>
      </c>
      <c r="BG167" s="1">
        <v>248</v>
      </c>
      <c r="BH167" s="6"/>
    </row>
    <row r="168" spans="1:60" ht="13.5" customHeight="1" x14ac:dyDescent="0.2">
      <c r="A168" s="5"/>
      <c r="C168" s="1" t="s">
        <v>5</v>
      </c>
      <c r="W168" s="1">
        <v>130</v>
      </c>
      <c r="X168" s="1">
        <v>140</v>
      </c>
      <c r="Y168" s="1">
        <v>151</v>
      </c>
      <c r="Z168" s="1">
        <v>115</v>
      </c>
      <c r="AA168" s="1">
        <v>118</v>
      </c>
      <c r="AB168" s="1">
        <v>113</v>
      </c>
      <c r="AC168" s="1">
        <v>105</v>
      </c>
      <c r="AD168" s="1">
        <v>89</v>
      </c>
      <c r="AE168" s="1">
        <v>67</v>
      </c>
      <c r="AF168" s="1">
        <v>74</v>
      </c>
      <c r="AG168" s="1">
        <v>49</v>
      </c>
      <c r="AH168" s="1">
        <v>80</v>
      </c>
      <c r="AI168" s="1">
        <v>89</v>
      </c>
      <c r="AJ168" s="1">
        <v>137</v>
      </c>
      <c r="AK168" s="1">
        <v>133</v>
      </c>
      <c r="AL168" s="1">
        <v>144</v>
      </c>
      <c r="AM168" s="1">
        <v>151</v>
      </c>
      <c r="AN168" s="1">
        <v>190</v>
      </c>
      <c r="AO168" s="1">
        <v>173</v>
      </c>
      <c r="AP168" s="1">
        <v>197</v>
      </c>
      <c r="AQ168" s="1">
        <v>213</v>
      </c>
      <c r="AR168" s="1">
        <v>214</v>
      </c>
      <c r="AS168" s="1">
        <v>204</v>
      </c>
      <c r="AT168" s="1">
        <v>237</v>
      </c>
      <c r="AU168" s="1">
        <v>220</v>
      </c>
      <c r="AV168" s="1">
        <v>217</v>
      </c>
      <c r="AW168" s="1">
        <v>231</v>
      </c>
      <c r="AX168" s="1">
        <v>229</v>
      </c>
      <c r="AY168" s="1">
        <v>242</v>
      </c>
      <c r="AZ168" s="1">
        <v>222</v>
      </c>
      <c r="BA168" s="1">
        <v>241</v>
      </c>
      <c r="BB168" s="1">
        <v>223</v>
      </c>
      <c r="BC168" s="1">
        <v>235</v>
      </c>
      <c r="BD168" s="1">
        <v>249</v>
      </c>
      <c r="BE168" s="1">
        <v>265</v>
      </c>
      <c r="BF168" s="1">
        <v>236</v>
      </c>
      <c r="BG168" s="1">
        <v>258</v>
      </c>
      <c r="BH168" s="6"/>
    </row>
    <row r="169" spans="1:60" ht="13.5" customHeight="1" x14ac:dyDescent="0.2">
      <c r="A169" s="5"/>
      <c r="C169" s="1" t="s">
        <v>7</v>
      </c>
      <c r="W169" s="1">
        <v>4</v>
      </c>
      <c r="X169" s="1">
        <v>3</v>
      </c>
      <c r="Y169" s="1">
        <v>9</v>
      </c>
      <c r="Z169" s="1">
        <v>3</v>
      </c>
      <c r="AA169" s="1">
        <v>7</v>
      </c>
      <c r="AB169" s="1">
        <v>10</v>
      </c>
      <c r="AC169" s="1">
        <v>10</v>
      </c>
      <c r="AD169" s="1">
        <v>3</v>
      </c>
      <c r="AE169" s="1">
        <v>3</v>
      </c>
      <c r="AF169" s="1">
        <v>9</v>
      </c>
      <c r="AG169" s="1">
        <v>4</v>
      </c>
      <c r="AH169" s="1">
        <v>6</v>
      </c>
      <c r="AI169" s="1">
        <v>5</v>
      </c>
      <c r="AJ169" s="1">
        <v>5</v>
      </c>
      <c r="AK169" s="1">
        <v>4</v>
      </c>
      <c r="AL169" s="1">
        <v>10</v>
      </c>
      <c r="AM169" s="1">
        <v>5</v>
      </c>
      <c r="AN169" s="1">
        <v>8</v>
      </c>
      <c r="AO169" s="1">
        <v>8</v>
      </c>
      <c r="AP169" s="1">
        <v>6</v>
      </c>
      <c r="AQ169" s="1">
        <v>14</v>
      </c>
      <c r="AR169" s="1">
        <v>6</v>
      </c>
      <c r="AS169" s="1">
        <v>6</v>
      </c>
      <c r="AT169" s="1">
        <v>4</v>
      </c>
      <c r="AU169" s="1">
        <v>6</v>
      </c>
      <c r="AV169" s="1">
        <v>10</v>
      </c>
      <c r="AW169" s="1">
        <v>8</v>
      </c>
      <c r="AX169" s="1">
        <v>8</v>
      </c>
      <c r="AY169" s="1">
        <v>5</v>
      </c>
      <c r="AZ169" s="1">
        <v>11</v>
      </c>
      <c r="BA169" s="1">
        <v>6</v>
      </c>
      <c r="BB169" s="1">
        <v>6</v>
      </c>
      <c r="BC169" s="1">
        <v>7</v>
      </c>
      <c r="BD169" s="1">
        <v>6</v>
      </c>
      <c r="BE169" s="1">
        <v>3</v>
      </c>
      <c r="BF169" s="1">
        <v>4</v>
      </c>
      <c r="BG169" s="1">
        <v>6</v>
      </c>
      <c r="BH169" s="6"/>
    </row>
    <row r="170" spans="1:60" ht="13.5" customHeight="1" x14ac:dyDescent="0.2">
      <c r="A170" s="5"/>
      <c r="W170" s="9">
        <f t="shared" ref="W170:AA170" si="159">SUM(W166:W169)</f>
        <v>687</v>
      </c>
      <c r="X170" s="9">
        <f t="shared" si="159"/>
        <v>707</v>
      </c>
      <c r="Y170" s="9">
        <f t="shared" si="159"/>
        <v>725</v>
      </c>
      <c r="Z170" s="9">
        <f t="shared" si="159"/>
        <v>738</v>
      </c>
      <c r="AA170" s="9">
        <f t="shared" si="159"/>
        <v>792</v>
      </c>
      <c r="AB170" s="9">
        <f t="shared" ref="AB170:AD170" si="160">SUM(AB166:AB169)</f>
        <v>862</v>
      </c>
      <c r="AC170" s="9">
        <f t="shared" si="160"/>
        <v>846</v>
      </c>
      <c r="AD170" s="9">
        <f t="shared" si="160"/>
        <v>747</v>
      </c>
      <c r="AE170" s="9">
        <f t="shared" ref="AE170:AG170" si="161">SUM(AE166:AE169)</f>
        <v>575</v>
      </c>
      <c r="AF170" s="9">
        <f t="shared" si="161"/>
        <v>506</v>
      </c>
      <c r="AG170" s="9">
        <f t="shared" si="161"/>
        <v>470</v>
      </c>
      <c r="AH170" s="9">
        <f t="shared" ref="AH170:AJ170" si="162">SUM(AH166:AH169)</f>
        <v>547</v>
      </c>
      <c r="AI170" s="9">
        <f t="shared" si="162"/>
        <v>607</v>
      </c>
      <c r="AJ170" s="9">
        <f t="shared" si="162"/>
        <v>677</v>
      </c>
      <c r="AK170" s="9">
        <f t="shared" ref="AK170:AV170" si="163">SUM(AK166:AK169)</f>
        <v>680</v>
      </c>
      <c r="AL170" s="9">
        <f t="shared" si="163"/>
        <v>772</v>
      </c>
      <c r="AM170" s="9">
        <f t="shared" si="163"/>
        <v>793</v>
      </c>
      <c r="AN170" s="9">
        <f t="shared" si="163"/>
        <v>967</v>
      </c>
      <c r="AO170" s="9">
        <f t="shared" si="163"/>
        <v>1004</v>
      </c>
      <c r="AP170" s="9">
        <f t="shared" si="163"/>
        <v>1118</v>
      </c>
      <c r="AQ170" s="9">
        <f t="shared" si="163"/>
        <v>1157</v>
      </c>
      <c r="AR170" s="9">
        <f t="shared" si="163"/>
        <v>1146</v>
      </c>
      <c r="AS170" s="9">
        <f t="shared" si="163"/>
        <v>1130</v>
      </c>
      <c r="AT170" s="9">
        <f t="shared" si="163"/>
        <v>1268</v>
      </c>
      <c r="AU170" s="9">
        <f t="shared" si="163"/>
        <v>1200</v>
      </c>
      <c r="AV170" s="9">
        <f t="shared" si="163"/>
        <v>1192</v>
      </c>
      <c r="AW170" s="9">
        <f t="shared" ref="AW170:BB170" si="164">SUM(AW166:AW169)</f>
        <v>1181</v>
      </c>
      <c r="AX170" s="9">
        <f t="shared" si="164"/>
        <v>1149</v>
      </c>
      <c r="AY170" s="9">
        <f t="shared" si="164"/>
        <v>1177</v>
      </c>
      <c r="AZ170" s="9">
        <f t="shared" si="164"/>
        <v>1233</v>
      </c>
      <c r="BA170" s="9">
        <f t="shared" si="164"/>
        <v>1395</v>
      </c>
      <c r="BB170" s="9">
        <f t="shared" si="164"/>
        <v>1529</v>
      </c>
      <c r="BC170" s="9">
        <f>SUM(BC165:BC169)</f>
        <v>1556</v>
      </c>
      <c r="BD170" s="9">
        <f>SUM(BD165:BD169)</f>
        <v>1564</v>
      </c>
      <c r="BE170" s="9">
        <f>SUM(BE165:BE169)</f>
        <v>1549</v>
      </c>
      <c r="BF170" s="9">
        <f>SUM(BF165:BF169)</f>
        <v>1552</v>
      </c>
      <c r="BG170" s="9">
        <f>SUM(BG165:BG169)</f>
        <v>1910</v>
      </c>
      <c r="BH170" s="6"/>
    </row>
    <row r="171" spans="1:60" ht="13.5" customHeight="1" x14ac:dyDescent="0.2">
      <c r="A171" s="5"/>
      <c r="B171" s="8" t="s">
        <v>73</v>
      </c>
      <c r="BH171" s="6"/>
    </row>
    <row r="172" spans="1:60" ht="13.5" customHeight="1" x14ac:dyDescent="0.2">
      <c r="A172" s="5"/>
      <c r="C172" s="1" t="s">
        <v>0</v>
      </c>
      <c r="W172" s="1">
        <v>27</v>
      </c>
      <c r="X172" s="1">
        <v>19</v>
      </c>
      <c r="Y172" s="1">
        <v>28</v>
      </c>
      <c r="Z172" s="1">
        <v>52</v>
      </c>
      <c r="AA172" s="1">
        <v>74</v>
      </c>
      <c r="AB172" s="1">
        <v>70</v>
      </c>
      <c r="AC172" s="1">
        <v>73</v>
      </c>
      <c r="AD172" s="1">
        <v>97</v>
      </c>
      <c r="AE172" s="1">
        <v>91</v>
      </c>
      <c r="AF172" s="1">
        <v>79</v>
      </c>
      <c r="AG172" s="1">
        <v>73</v>
      </c>
      <c r="AH172" s="1">
        <v>67</v>
      </c>
      <c r="AI172" s="1">
        <v>83</v>
      </c>
      <c r="AJ172" s="1">
        <v>97</v>
      </c>
      <c r="AK172" s="1">
        <v>67</v>
      </c>
      <c r="AL172" s="1">
        <v>95</v>
      </c>
      <c r="AM172" s="1">
        <v>75</v>
      </c>
      <c r="AN172" s="1">
        <v>88</v>
      </c>
      <c r="AO172" s="1">
        <v>102</v>
      </c>
      <c r="AP172" s="1">
        <v>102</v>
      </c>
      <c r="AQ172" s="1">
        <v>102</v>
      </c>
      <c r="AR172" s="1">
        <v>127</v>
      </c>
      <c r="AS172" s="1">
        <v>101</v>
      </c>
      <c r="AT172" s="1">
        <v>98</v>
      </c>
      <c r="AU172" s="1">
        <v>87</v>
      </c>
      <c r="AV172" s="1">
        <v>102</v>
      </c>
      <c r="AW172" s="1">
        <v>89</v>
      </c>
      <c r="AX172" s="1">
        <v>69</v>
      </c>
      <c r="AY172" s="1">
        <v>63</v>
      </c>
      <c r="AZ172" s="1">
        <v>70</v>
      </c>
      <c r="BA172" s="1">
        <v>70</v>
      </c>
      <c r="BB172" s="1">
        <v>55</v>
      </c>
      <c r="BC172" s="1">
        <v>57</v>
      </c>
      <c r="BD172" s="1">
        <v>36</v>
      </c>
      <c r="BE172" s="1">
        <v>41</v>
      </c>
      <c r="BF172" s="1">
        <v>30</v>
      </c>
      <c r="BG172" s="1">
        <v>48</v>
      </c>
      <c r="BH172" s="6"/>
    </row>
    <row r="173" spans="1:60" ht="13.5" customHeight="1" x14ac:dyDescent="0.2">
      <c r="A173" s="5"/>
      <c r="C173" s="1" t="s">
        <v>5</v>
      </c>
      <c r="W173" s="1">
        <v>7</v>
      </c>
      <c r="X173" s="1">
        <v>3</v>
      </c>
      <c r="Y173" s="1">
        <v>12</v>
      </c>
      <c r="Z173" s="1">
        <v>8</v>
      </c>
      <c r="AA173" s="1">
        <v>8</v>
      </c>
      <c r="AB173" s="1">
        <v>14</v>
      </c>
      <c r="AC173" s="1">
        <v>12</v>
      </c>
      <c r="AD173" s="1">
        <v>14</v>
      </c>
      <c r="AE173" s="1">
        <v>11</v>
      </c>
      <c r="AF173" s="1">
        <v>9</v>
      </c>
      <c r="AG173" s="1">
        <v>8</v>
      </c>
      <c r="AH173" s="1">
        <v>2</v>
      </c>
      <c r="AI173" s="1">
        <v>4</v>
      </c>
      <c r="AJ173" s="1">
        <v>7</v>
      </c>
      <c r="AK173" s="1">
        <v>6</v>
      </c>
      <c r="AL173" s="1">
        <v>4</v>
      </c>
      <c r="AM173" s="1">
        <v>9</v>
      </c>
      <c r="AN173" s="1">
        <v>6</v>
      </c>
      <c r="AO173" s="1">
        <v>4</v>
      </c>
      <c r="AP173" s="1">
        <v>8</v>
      </c>
      <c r="AQ173" s="1">
        <v>6</v>
      </c>
      <c r="AR173" s="1">
        <v>5</v>
      </c>
      <c r="AS173" s="1">
        <v>4</v>
      </c>
      <c r="AT173" s="1">
        <v>7</v>
      </c>
      <c r="AU173" s="1">
        <v>6</v>
      </c>
      <c r="AV173" s="1">
        <v>7</v>
      </c>
      <c r="AW173" s="1">
        <v>3</v>
      </c>
      <c r="AX173" s="1">
        <v>4</v>
      </c>
      <c r="AY173" s="1">
        <v>5</v>
      </c>
      <c r="AZ173" s="1">
        <v>4</v>
      </c>
      <c r="BA173" s="1">
        <v>6</v>
      </c>
      <c r="BB173" s="1">
        <v>2</v>
      </c>
      <c r="BC173" s="1">
        <v>5</v>
      </c>
      <c r="BD173" s="1">
        <v>3</v>
      </c>
      <c r="BE173" s="1">
        <v>2</v>
      </c>
      <c r="BF173" s="1">
        <v>34</v>
      </c>
      <c r="BG173" s="1">
        <v>15</v>
      </c>
      <c r="BH173" s="6"/>
    </row>
    <row r="174" spans="1:60" ht="13.5" customHeight="1" x14ac:dyDescent="0.2">
      <c r="A174" s="5"/>
      <c r="C174" s="1" t="s">
        <v>7</v>
      </c>
      <c r="W174" s="1">
        <v>1</v>
      </c>
      <c r="X174" s="1">
        <v>1</v>
      </c>
      <c r="Y174" s="1">
        <v>3</v>
      </c>
      <c r="Z174" s="1">
        <v>3</v>
      </c>
      <c r="AA174" s="1">
        <v>4</v>
      </c>
      <c r="AB174" s="1">
        <v>2</v>
      </c>
      <c r="AC174" s="1">
        <v>6</v>
      </c>
      <c r="AD174" s="1">
        <v>3</v>
      </c>
      <c r="AE174" s="1">
        <v>1</v>
      </c>
      <c r="AF174" s="1">
        <v>5</v>
      </c>
      <c r="AG174" s="1">
        <v>5</v>
      </c>
      <c r="AH174" s="1">
        <v>2</v>
      </c>
      <c r="AI174" s="1">
        <v>4</v>
      </c>
      <c r="AJ174" s="1">
        <v>5</v>
      </c>
      <c r="AK174" s="1">
        <v>4</v>
      </c>
      <c r="AL174" s="1">
        <v>1</v>
      </c>
      <c r="AM174" s="1">
        <v>11</v>
      </c>
      <c r="AN174" s="1">
        <v>10</v>
      </c>
      <c r="AO174" s="1">
        <v>7</v>
      </c>
      <c r="AP174" s="1">
        <v>8</v>
      </c>
      <c r="AQ174" s="1">
        <v>3</v>
      </c>
      <c r="AR174" s="1">
        <v>1</v>
      </c>
      <c r="AS174" s="1">
        <v>7</v>
      </c>
      <c r="AT174" s="1">
        <v>2</v>
      </c>
      <c r="AU174" s="1">
        <v>1</v>
      </c>
      <c r="AV174" s="1">
        <v>7</v>
      </c>
      <c r="AW174" s="1">
        <v>3</v>
      </c>
      <c r="AX174" s="1">
        <v>4</v>
      </c>
      <c r="AY174" s="1">
        <v>5</v>
      </c>
      <c r="AZ174" s="1">
        <v>4</v>
      </c>
      <c r="BA174" s="1">
        <v>5</v>
      </c>
      <c r="BB174" s="1">
        <v>7</v>
      </c>
      <c r="BC174" s="1">
        <v>6</v>
      </c>
      <c r="BD174" s="1">
        <v>4</v>
      </c>
      <c r="BE174" s="1">
        <v>2</v>
      </c>
      <c r="BF174" s="1">
        <v>1</v>
      </c>
      <c r="BG174" s="1">
        <v>2</v>
      </c>
      <c r="BH174" s="6"/>
    </row>
    <row r="175" spans="1:60" ht="13.5" customHeight="1" x14ac:dyDescent="0.2">
      <c r="A175" s="5"/>
      <c r="W175" s="9">
        <f t="shared" ref="W175:AA175" si="165">SUM(W172:W174)</f>
        <v>35</v>
      </c>
      <c r="X175" s="9">
        <f t="shared" si="165"/>
        <v>23</v>
      </c>
      <c r="Y175" s="9">
        <f t="shared" si="165"/>
        <v>43</v>
      </c>
      <c r="Z175" s="9">
        <f t="shared" si="165"/>
        <v>63</v>
      </c>
      <c r="AA175" s="9">
        <f t="shared" si="165"/>
        <v>86</v>
      </c>
      <c r="AB175" s="9">
        <f t="shared" ref="AB175:AD175" si="166">SUM(AB172:AB174)</f>
        <v>86</v>
      </c>
      <c r="AC175" s="9">
        <f t="shared" si="166"/>
        <v>91</v>
      </c>
      <c r="AD175" s="9">
        <f t="shared" si="166"/>
        <v>114</v>
      </c>
      <c r="AE175" s="9">
        <f t="shared" ref="AE175:AG175" si="167">SUM(AE172:AE174)</f>
        <v>103</v>
      </c>
      <c r="AF175" s="9">
        <f t="shared" si="167"/>
        <v>93</v>
      </c>
      <c r="AG175" s="9">
        <f t="shared" si="167"/>
        <v>86</v>
      </c>
      <c r="AH175" s="9">
        <f t="shared" ref="AH175:AJ175" si="168">SUM(AH172:AH174)</f>
        <v>71</v>
      </c>
      <c r="AI175" s="9">
        <f t="shared" si="168"/>
        <v>91</v>
      </c>
      <c r="AJ175" s="9">
        <f t="shared" si="168"/>
        <v>109</v>
      </c>
      <c r="AK175" s="9">
        <f t="shared" ref="AK175:AV175" si="169">SUM(AK172:AK174)</f>
        <v>77</v>
      </c>
      <c r="AL175" s="9">
        <f t="shared" si="169"/>
        <v>100</v>
      </c>
      <c r="AM175" s="9">
        <f t="shared" si="169"/>
        <v>95</v>
      </c>
      <c r="AN175" s="9">
        <f t="shared" si="169"/>
        <v>104</v>
      </c>
      <c r="AO175" s="9">
        <f t="shared" si="169"/>
        <v>113</v>
      </c>
      <c r="AP175" s="9">
        <f t="shared" si="169"/>
        <v>118</v>
      </c>
      <c r="AQ175" s="9">
        <f t="shared" si="169"/>
        <v>111</v>
      </c>
      <c r="AR175" s="9">
        <f t="shared" si="169"/>
        <v>133</v>
      </c>
      <c r="AS175" s="9">
        <f t="shared" si="169"/>
        <v>112</v>
      </c>
      <c r="AT175" s="9">
        <f t="shared" si="169"/>
        <v>107</v>
      </c>
      <c r="AU175" s="9">
        <f t="shared" si="169"/>
        <v>94</v>
      </c>
      <c r="AV175" s="9">
        <f t="shared" si="169"/>
        <v>116</v>
      </c>
      <c r="AW175" s="9">
        <f t="shared" ref="AW175:BB175" si="170">SUM(AW172:AW174)</f>
        <v>95</v>
      </c>
      <c r="AX175" s="9">
        <f t="shared" si="170"/>
        <v>77</v>
      </c>
      <c r="AY175" s="9">
        <f t="shared" si="170"/>
        <v>73</v>
      </c>
      <c r="AZ175" s="9">
        <f t="shared" si="170"/>
        <v>78</v>
      </c>
      <c r="BA175" s="9">
        <f t="shared" si="170"/>
        <v>81</v>
      </c>
      <c r="BB175" s="9">
        <f t="shared" si="170"/>
        <v>64</v>
      </c>
      <c r="BC175" s="9">
        <f t="shared" ref="BC175:BD175" si="171">SUM(BC172:BC174)</f>
        <v>68</v>
      </c>
      <c r="BD175" s="9">
        <f t="shared" si="171"/>
        <v>43</v>
      </c>
      <c r="BE175" s="9">
        <f t="shared" ref="BE175:BF175" si="172">SUM(BE172:BE174)</f>
        <v>45</v>
      </c>
      <c r="BF175" s="9">
        <f t="shared" si="172"/>
        <v>65</v>
      </c>
      <c r="BG175" s="9">
        <f t="shared" ref="BG175" si="173">SUM(BG172:BG174)</f>
        <v>65</v>
      </c>
      <c r="BH175" s="6"/>
    </row>
    <row r="176" spans="1:60" ht="13.5" customHeight="1" x14ac:dyDescent="0.2">
      <c r="A176" s="5"/>
      <c r="BH176" s="6"/>
    </row>
    <row r="177" spans="1:60" ht="13.5" customHeight="1" x14ac:dyDescent="0.2">
      <c r="A177" s="5"/>
      <c r="B177" s="13" t="s">
        <v>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6"/>
    </row>
    <row r="178" spans="1:60" ht="13.5" customHeight="1" x14ac:dyDescent="0.2">
      <c r="A178" s="5"/>
      <c r="B178" s="8" t="s">
        <v>72</v>
      </c>
      <c r="BH178" s="6"/>
    </row>
    <row r="179" spans="1:60" ht="13.5" customHeight="1" x14ac:dyDescent="0.2">
      <c r="A179" s="5"/>
      <c r="B179" s="8"/>
      <c r="C179" s="1" t="s">
        <v>10</v>
      </c>
      <c r="BC179" s="1">
        <f>BC11+BC19+BC26+BC31+BC143+BC150+BC165</f>
        <v>1761</v>
      </c>
      <c r="BD179" s="1">
        <f>BD11+BD19+BD26+BD31+BD52+BD90+BD97+BD143+BD150+BD165</f>
        <v>1454</v>
      </c>
      <c r="BE179" s="1">
        <f>BE11+BE19+BE26+BE31+BE38+BE52+BE77+BE90+BE97+BE111+BE117+BE130+BE143+BE150+BE165</f>
        <v>1235</v>
      </c>
      <c r="BF179" s="1">
        <f>BF11+BF19+BF26+BF31+BF38+BF52+BF77+BF90+BF97+BF111+BF117+BF123+BF130+BF143+BF150+BF157+BF165</f>
        <v>1526</v>
      </c>
      <c r="BG179" s="1">
        <f>BG11+BG19+BG26+BG31+BG38+BG52+BG64+BG77+BG90+BG97+BG111+BG117+BG123+BG130+BG143+BG150+BG157+BG165</f>
        <v>2099</v>
      </c>
      <c r="BH179" s="6"/>
    </row>
    <row r="180" spans="1:60" ht="13.5" customHeight="1" x14ac:dyDescent="0.2">
      <c r="A180" s="5"/>
      <c r="C180" s="1" t="s">
        <v>0</v>
      </c>
      <c r="D180" s="1">
        <v>2723</v>
      </c>
      <c r="E180" s="1">
        <v>3142</v>
      </c>
      <c r="F180" s="1">
        <v>3017</v>
      </c>
      <c r="G180" s="1">
        <v>3196</v>
      </c>
      <c r="H180" s="1">
        <v>3306</v>
      </c>
      <c r="I180" s="1">
        <v>3473</v>
      </c>
      <c r="J180" s="1">
        <v>3467</v>
      </c>
      <c r="K180" s="1">
        <v>3368</v>
      </c>
      <c r="L180" s="1">
        <v>3398</v>
      </c>
      <c r="M180" s="1">
        <v>3374</v>
      </c>
      <c r="N180" s="1">
        <v>3402</v>
      </c>
      <c r="O180" s="1">
        <v>3477</v>
      </c>
      <c r="P180" s="1">
        <v>3338</v>
      </c>
      <c r="Q180" s="1">
        <v>3477</v>
      </c>
      <c r="R180" s="1">
        <v>3412</v>
      </c>
      <c r="S180" s="1">
        <v>3636</v>
      </c>
      <c r="T180" s="1">
        <v>3693</v>
      </c>
      <c r="U180" s="1">
        <v>3714</v>
      </c>
      <c r="V180" s="1">
        <v>3517</v>
      </c>
      <c r="W180" s="1">
        <f t="shared" ref="W180:AB180" si="174">W12+W20+W27+W32+W39+W45+W53+W59+W65+W78+W84+W86+W91+W98+W104+W112+W118+W124+W131+W137+W144+W151+W158+W166+W172</f>
        <v>3494</v>
      </c>
      <c r="X180" s="1">
        <f t="shared" si="174"/>
        <v>3302</v>
      </c>
      <c r="Y180" s="1">
        <f t="shared" si="174"/>
        <v>3366</v>
      </c>
      <c r="Z180" s="1">
        <f t="shared" si="174"/>
        <v>3291</v>
      </c>
      <c r="AA180" s="1">
        <f t="shared" si="174"/>
        <v>3466</v>
      </c>
      <c r="AB180" s="1">
        <f t="shared" si="174"/>
        <v>3680</v>
      </c>
      <c r="AC180" s="1">
        <f t="shared" ref="AC180:BF180" si="175">AC12+AC20+AC27+AC32+AC39+AC45+AC53+AC59+AC65+AC78+AC84+AC91+AC98+AC104+AC112+AC118+AC124+AC131+AC137+AC144+AC151+AC158+AC166+AC172</f>
        <v>3803</v>
      </c>
      <c r="AD180" s="1">
        <f t="shared" si="175"/>
        <v>3805</v>
      </c>
      <c r="AE180" s="1">
        <f t="shared" si="175"/>
        <v>3447</v>
      </c>
      <c r="AF180" s="1">
        <f t="shared" si="175"/>
        <v>3234</v>
      </c>
      <c r="AG180" s="1">
        <f t="shared" si="175"/>
        <v>3177</v>
      </c>
      <c r="AH180" s="1">
        <f t="shared" si="175"/>
        <v>3391</v>
      </c>
      <c r="AI180" s="1">
        <f t="shared" si="175"/>
        <v>3670</v>
      </c>
      <c r="AJ180" s="1">
        <f t="shared" si="175"/>
        <v>3840</v>
      </c>
      <c r="AK180" s="1">
        <f t="shared" si="175"/>
        <v>3716</v>
      </c>
      <c r="AL180" s="1">
        <f t="shared" si="175"/>
        <v>3761</v>
      </c>
      <c r="AM180" s="1">
        <f t="shared" si="175"/>
        <v>3848</v>
      </c>
      <c r="AN180" s="1">
        <f t="shared" si="175"/>
        <v>4086</v>
      </c>
      <c r="AO180" s="1">
        <f t="shared" si="175"/>
        <v>4259</v>
      </c>
      <c r="AP180" s="1">
        <f t="shared" si="175"/>
        <v>4461</v>
      </c>
      <c r="AQ180" s="1">
        <f t="shared" si="175"/>
        <v>4736</v>
      </c>
      <c r="AR180" s="1">
        <f t="shared" si="175"/>
        <v>4779</v>
      </c>
      <c r="AS180" s="1">
        <f t="shared" si="175"/>
        <v>4855</v>
      </c>
      <c r="AT180" s="1">
        <f t="shared" si="175"/>
        <v>4963</v>
      </c>
      <c r="AU180" s="1">
        <f t="shared" si="175"/>
        <v>5087</v>
      </c>
      <c r="AV180" s="1">
        <f t="shared" si="175"/>
        <v>5528</v>
      </c>
      <c r="AW180" s="1">
        <f t="shared" si="175"/>
        <v>5692</v>
      </c>
      <c r="AX180" s="1">
        <f t="shared" si="175"/>
        <v>5769</v>
      </c>
      <c r="AY180" s="1">
        <f t="shared" si="175"/>
        <v>5995</v>
      </c>
      <c r="AZ180" s="1">
        <f t="shared" si="175"/>
        <v>6283</v>
      </c>
      <c r="BA180" s="1">
        <f t="shared" si="175"/>
        <v>6331</v>
      </c>
      <c r="BB180" s="1">
        <f t="shared" si="175"/>
        <v>6512</v>
      </c>
      <c r="BC180" s="1">
        <f t="shared" si="175"/>
        <v>6314</v>
      </c>
      <c r="BD180" s="1">
        <f t="shared" si="175"/>
        <v>5641</v>
      </c>
      <c r="BE180" s="1">
        <f t="shared" si="175"/>
        <v>5114</v>
      </c>
      <c r="BF180" s="1">
        <f t="shared" si="175"/>
        <v>5092</v>
      </c>
      <c r="BG180" s="1">
        <f t="shared" ref="BG180" si="176">BG12+BG20+BG27+BG32+BG39+BG45+BG53+BG59+BG65+BG78+BG84+BG91+BG98+BG104+BG112+BG118+BG124+BG131+BG137+BG144+BG151+BG158+BG166+BG172</f>
        <v>5944</v>
      </c>
      <c r="BH180" s="6"/>
    </row>
    <row r="181" spans="1:60" ht="13.5" customHeight="1" x14ac:dyDescent="0.2">
      <c r="A181" s="5"/>
      <c r="C181" s="1" t="s">
        <v>9</v>
      </c>
      <c r="AL181" s="1">
        <f>AL28+AL71+AL167</f>
        <v>36</v>
      </c>
      <c r="AM181" s="1">
        <f>AM28+AM71+AM92+AM145+AM167</f>
        <v>93</v>
      </c>
      <c r="AN181" s="1">
        <f>AN28+AN71+AN92+AN138+AN145+AN167</f>
        <v>69</v>
      </c>
      <c r="AO181" s="1">
        <f>AO28+AO66+AO71+AO92+AO138+AO145+AO167</f>
        <v>79</v>
      </c>
      <c r="AP181" s="1">
        <f>AP28+AP66+AP71+AP92+AP138+AP145+AP167</f>
        <v>84</v>
      </c>
      <c r="AQ181" s="1">
        <f>AQ28+AQ54+AQ66+AQ71+AQ92+AQ138+AQ145+AQ167</f>
        <v>68</v>
      </c>
      <c r="AR181" s="1">
        <f>AR28+AR46+AR54+AR66+AR71+AR92+AR138+AR145+AR167</f>
        <v>69</v>
      </c>
      <c r="AS181" s="1">
        <f>AS28+AS46+AS54+AS66+AS71+AS92+AS138+AS145+AS159+AS167</f>
        <v>88</v>
      </c>
      <c r="AT181" s="1">
        <f>AT28+AT46+AT54+AT66+AT71+AT92+AT138+AT145+AT159+AT167</f>
        <v>142</v>
      </c>
      <c r="AU181" s="1">
        <f>AU28+AU46+AU54+AU66+AU71+AU92+AU125+AU138+AU145+AU152+AU159+AU167</f>
        <v>162</v>
      </c>
      <c r="AV181" s="1">
        <f>AV28+AV46+AV54+AV66+AV71+AV92+AV125+AV132+AV138+AV145+AV152+AV159+AV167</f>
        <v>179</v>
      </c>
      <c r="AW181" s="1">
        <f>AW21+AW28+AW46+AW54+AW66+AW71+AW92+AW125+AW132+AW138+AW145+AW152+AW159+AW167</f>
        <v>225</v>
      </c>
      <c r="AX181" s="1">
        <f>AX21+AX28+AX46+AX54+AX66+AX71+AX92+AX105+AX125+AX132+AX138+AX145+AX152+AX159+AX167</f>
        <v>226</v>
      </c>
      <c r="AY181" s="1">
        <f>AY21+AY28+AY46+AY54+AY66+AY71+AY92+AY105+AY125+AY132+AY138+AY145+AY152+AY159+AY167</f>
        <v>239</v>
      </c>
      <c r="AZ181" s="1">
        <f>AZ21+AZ28+AZ46+AZ54+AZ66+AZ71+AZ92+AZ105+AZ125+AZ132+AZ138+AZ145+AZ152+AZ159+AZ167</f>
        <v>225</v>
      </c>
      <c r="BA181" s="1">
        <f>BA21+BA28+BA46+BA54+BA66+BA71+BA92+BA105+BA125+BA132+BA138+BA145+BA152+BA159+BA167</f>
        <v>266</v>
      </c>
      <c r="BB181" s="1">
        <f>BB21+BB40+BB46+BB54+BB66+BB71+BB92+BB105+BB125+BB132+BB138+BB145+BB152+BB159+BB167</f>
        <v>362</v>
      </c>
      <c r="BC181" s="1">
        <f>BC21+BC33+BC40+BC46+BC54+BC66+BC71+BC92+BC105+BC125+BC132+BC138+BC145+BC152+BC159+BC167</f>
        <v>386</v>
      </c>
      <c r="BD181" s="1">
        <f>BD21+BD33+BD40+BD46+BD54+BD66+BD71+BD92+BD105+BD125+BD132+BD138+BD145+BD152+BD159+BD167</f>
        <v>358</v>
      </c>
      <c r="BE181" s="1">
        <f>BE13+BE21+BE33+BE40+BE46+BE54+BE66+BE71+BE79+BE92+BE99+BE105+BE132+BE138+BE145+BE152+BE159+BE167</f>
        <v>381</v>
      </c>
      <c r="BF181" s="1">
        <f>BF13+BF21+BF33+BF40+BF46+BF54+BF66+BF71+BF79+BF92+BF99+BF105+BF132+BF138+BF145+BF152+BF159+BF167</f>
        <v>450</v>
      </c>
      <c r="BG181" s="1">
        <f>BG13+BG21+BG33+BG40+BG46+BG54+BG66+BG71+BG79+BG92+BG99+BG105+BG132+BG138+BG145+BG152+BG159+BG167</f>
        <v>464</v>
      </c>
      <c r="BH181" s="6"/>
    </row>
    <row r="182" spans="1:60" ht="13.5" customHeight="1" x14ac:dyDescent="0.2">
      <c r="A182" s="5"/>
      <c r="C182" s="1" t="s">
        <v>5</v>
      </c>
      <c r="D182" s="1">
        <v>1404</v>
      </c>
      <c r="E182" s="1">
        <v>1411</v>
      </c>
      <c r="F182" s="1">
        <v>1393</v>
      </c>
      <c r="G182" s="1">
        <v>1260</v>
      </c>
      <c r="H182" s="1">
        <v>1326</v>
      </c>
      <c r="I182" s="1">
        <v>1298</v>
      </c>
      <c r="J182" s="1">
        <v>1286</v>
      </c>
      <c r="K182" s="1">
        <v>1109</v>
      </c>
      <c r="L182" s="1">
        <v>1078</v>
      </c>
      <c r="M182" s="1">
        <v>1201</v>
      </c>
      <c r="N182" s="1">
        <v>1293</v>
      </c>
      <c r="O182" s="1">
        <v>1174</v>
      </c>
      <c r="P182" s="1">
        <v>1158</v>
      </c>
      <c r="Q182" s="1">
        <v>1084</v>
      </c>
      <c r="R182" s="1">
        <v>1178</v>
      </c>
      <c r="S182" s="1">
        <v>1156</v>
      </c>
      <c r="T182" s="1">
        <v>1038</v>
      </c>
      <c r="U182" s="1">
        <v>1059</v>
      </c>
      <c r="V182" s="1">
        <v>963</v>
      </c>
      <c r="W182" s="1">
        <f t="shared" ref="W182:AH182" si="177">W14+W22+W34+W41+W47+W55+W60+W67+W80+W87+W93+W100+W113+W119+W126+W133+W139+W146+W153+W160+W168+W173</f>
        <v>929</v>
      </c>
      <c r="X182" s="1">
        <f t="shared" si="177"/>
        <v>967</v>
      </c>
      <c r="Y182" s="1">
        <f t="shared" si="177"/>
        <v>1068</v>
      </c>
      <c r="Z182" s="1">
        <f t="shared" si="177"/>
        <v>1030</v>
      </c>
      <c r="AA182" s="1">
        <f t="shared" si="177"/>
        <v>1160</v>
      </c>
      <c r="AB182" s="1">
        <f t="shared" si="177"/>
        <v>1204</v>
      </c>
      <c r="AC182" s="1">
        <f t="shared" si="177"/>
        <v>1154</v>
      </c>
      <c r="AD182" s="1">
        <f t="shared" si="177"/>
        <v>1098</v>
      </c>
      <c r="AE182" s="1">
        <f t="shared" si="177"/>
        <v>1036</v>
      </c>
      <c r="AF182" s="1">
        <f t="shared" si="177"/>
        <v>1003</v>
      </c>
      <c r="AG182" s="1">
        <f t="shared" si="177"/>
        <v>987</v>
      </c>
      <c r="AH182" s="1">
        <f t="shared" si="177"/>
        <v>848</v>
      </c>
      <c r="AI182" s="1">
        <f>AI14+AI22+AI34+AI41+AI47+AI55+AI60+AI67+AI72+AI80+AI87+AI93+AI100+AI113+AI119+AI126+AI133+AI139+AI146+AI153+AI160+AI168+AI173</f>
        <v>893</v>
      </c>
      <c r="AJ182" s="1">
        <f>AJ14+AJ22+AJ34+AJ41+AJ47+AJ55+AJ60+AJ67+AJ72+AJ80+AJ87+AJ93+AJ100++AJ113+AJ119+AJ126+AJ133+AJ139+AJ146+AJ153+AJ160+AJ168+AJ173</f>
        <v>905</v>
      </c>
      <c r="AK182" s="1">
        <f>AK14+AK22+AK34+AK41+AK47+AK55+AK60+AK67+AK72+AK80+AK87+AK93+AK100+AK106+AK113+AK119+AK126+AK133+AK139+AK146+AK153+AK160+AK168+AK173</f>
        <v>1004</v>
      </c>
      <c r="AL182" s="1">
        <f>AL14+AL22+AL34+AL41+AL47+AL55+AL60+AL67+AL72+AL80+AL87+AL93+AL100+AL106+AL113+AL119+AL126+AL133+AL139+AL146+AL153+AL160+AL168+AL173</f>
        <v>991</v>
      </c>
      <c r="AM182" s="1">
        <f>AM14+AM22+AM34+AM41+AM47+AM55+AM60+AM67+AM72+AM80+AM87+AM93+AM100+AM106+AM113+AM119+AM126+AM133+AM139+AM146+AM153+AM160+AM168+AM173</f>
        <v>1209</v>
      </c>
      <c r="AN182" s="1">
        <f>AN14+AN22+AN34+AN41+AN47+AN55+AN60+AN67+AN72+AN80+AN87+AN93+AN100+AN106+AN113+AN119+AN126+AN133+AN139+AN146+AN153+AN160+AN168+AN173</f>
        <v>1222</v>
      </c>
      <c r="AO182" s="1">
        <f t="shared" ref="AO182:BA182" si="178">AO14+AO22+AO34+AO41+AO47+AO55+AO60+AO67+AO72+AO80+AO93+AO100+AO106+AO113+AO119+AO126+AO133+AO139+AO146+AO153+AO160+AO168+AO173</f>
        <v>1195</v>
      </c>
      <c r="AP182" s="1">
        <f t="shared" si="178"/>
        <v>1314</v>
      </c>
      <c r="AQ182" s="1">
        <f t="shared" si="178"/>
        <v>1350</v>
      </c>
      <c r="AR182" s="1">
        <f t="shared" si="178"/>
        <v>1421</v>
      </c>
      <c r="AS182" s="1">
        <f t="shared" si="178"/>
        <v>1506</v>
      </c>
      <c r="AT182" s="1">
        <f t="shared" si="178"/>
        <v>1515</v>
      </c>
      <c r="AU182" s="1">
        <f t="shared" si="178"/>
        <v>1513</v>
      </c>
      <c r="AV182" s="1">
        <f t="shared" si="178"/>
        <v>1631</v>
      </c>
      <c r="AW182" s="1">
        <f t="shared" si="178"/>
        <v>1515</v>
      </c>
      <c r="AX182" s="1">
        <f t="shared" si="178"/>
        <v>1580</v>
      </c>
      <c r="AY182" s="1">
        <f t="shared" si="178"/>
        <v>1571</v>
      </c>
      <c r="AZ182" s="1">
        <f t="shared" si="178"/>
        <v>1619</v>
      </c>
      <c r="BA182" s="1">
        <f t="shared" si="178"/>
        <v>1684</v>
      </c>
      <c r="BB182" s="1">
        <f t="shared" ref="BB182:BG182" si="179">BB14+BB22+BB34+BB41+BB47+BB55+BB60+BB67+BB72+BB80+BB87+BB93+BB100+BB106+BB113+BB119+BB126+BB133+BB139+BB146+BB153+BB160+BB168+BB173</f>
        <v>1562</v>
      </c>
      <c r="BC182" s="1">
        <f t="shared" si="179"/>
        <v>1473</v>
      </c>
      <c r="BD182" s="1">
        <f t="shared" si="179"/>
        <v>1562</v>
      </c>
      <c r="BE182" s="1">
        <f t="shared" si="179"/>
        <v>1423</v>
      </c>
      <c r="BF182" s="1">
        <f t="shared" si="179"/>
        <v>1568</v>
      </c>
      <c r="BG182" s="1">
        <f t="shared" si="179"/>
        <v>1598</v>
      </c>
      <c r="BH182" s="6"/>
    </row>
    <row r="183" spans="1:60" ht="13.5" customHeight="1" x14ac:dyDescent="0.2">
      <c r="A183" s="5"/>
      <c r="C183" s="1" t="s">
        <v>11</v>
      </c>
      <c r="J183" s="1">
        <v>26</v>
      </c>
      <c r="K183" s="1">
        <v>40</v>
      </c>
      <c r="L183" s="1">
        <v>35</v>
      </c>
      <c r="M183" s="1">
        <v>24</v>
      </c>
      <c r="N183" s="1">
        <v>50</v>
      </c>
      <c r="O183" s="1">
        <v>58</v>
      </c>
      <c r="P183" s="1">
        <v>57</v>
      </c>
      <c r="Q183" s="1">
        <v>53</v>
      </c>
      <c r="R183" s="1">
        <v>41</v>
      </c>
      <c r="S183" s="1">
        <v>36</v>
      </c>
      <c r="T183" s="1">
        <v>37</v>
      </c>
      <c r="U183" s="1">
        <v>32</v>
      </c>
      <c r="V183" s="1">
        <v>43</v>
      </c>
      <c r="W183" s="1">
        <f t="shared" ref="W183:BA183" si="180">W48</f>
        <v>36</v>
      </c>
      <c r="X183" s="1">
        <f t="shared" si="180"/>
        <v>35</v>
      </c>
      <c r="Y183" s="1">
        <f t="shared" si="180"/>
        <v>38</v>
      </c>
      <c r="Z183" s="1">
        <f t="shared" si="180"/>
        <v>44</v>
      </c>
      <c r="AA183" s="1">
        <f t="shared" si="180"/>
        <v>39</v>
      </c>
      <c r="AB183" s="1">
        <f t="shared" si="180"/>
        <v>33</v>
      </c>
      <c r="AC183" s="1">
        <f t="shared" si="180"/>
        <v>33</v>
      </c>
      <c r="AD183" s="1">
        <f t="shared" si="180"/>
        <v>29</v>
      </c>
      <c r="AE183" s="1">
        <f t="shared" si="180"/>
        <v>33</v>
      </c>
      <c r="AF183" s="1">
        <f t="shared" si="180"/>
        <v>31</v>
      </c>
      <c r="AG183" s="1">
        <f t="shared" si="180"/>
        <v>32</v>
      </c>
      <c r="AH183" s="1">
        <f t="shared" si="180"/>
        <v>24</v>
      </c>
      <c r="AI183" s="1">
        <f t="shared" si="180"/>
        <v>32</v>
      </c>
      <c r="AJ183" s="1">
        <f t="shared" si="180"/>
        <v>12</v>
      </c>
      <c r="AK183" s="1">
        <f t="shared" si="180"/>
        <v>36</v>
      </c>
      <c r="AL183" s="1">
        <f t="shared" si="180"/>
        <v>33</v>
      </c>
      <c r="AM183" s="1">
        <f t="shared" si="180"/>
        <v>41</v>
      </c>
      <c r="AN183" s="1">
        <f t="shared" si="180"/>
        <v>23</v>
      </c>
      <c r="AO183" s="1">
        <f t="shared" si="180"/>
        <v>33</v>
      </c>
      <c r="AP183" s="1">
        <f t="shared" si="180"/>
        <v>21</v>
      </c>
      <c r="AQ183" s="1">
        <f t="shared" si="180"/>
        <v>36</v>
      </c>
      <c r="AR183" s="1">
        <f t="shared" si="180"/>
        <v>34</v>
      </c>
      <c r="AS183" s="1">
        <f t="shared" si="180"/>
        <v>57</v>
      </c>
      <c r="AT183" s="1">
        <f t="shared" si="180"/>
        <v>59</v>
      </c>
      <c r="AU183" s="1">
        <f t="shared" si="180"/>
        <v>53</v>
      </c>
      <c r="AV183" s="1">
        <f t="shared" si="180"/>
        <v>43</v>
      </c>
      <c r="AW183" s="1">
        <f t="shared" si="180"/>
        <v>63</v>
      </c>
      <c r="AX183" s="1">
        <f t="shared" si="180"/>
        <v>65</v>
      </c>
      <c r="AY183" s="1">
        <f t="shared" si="180"/>
        <v>82</v>
      </c>
      <c r="AZ183" s="1">
        <f t="shared" si="180"/>
        <v>51</v>
      </c>
      <c r="BA183" s="1">
        <f t="shared" si="180"/>
        <v>56</v>
      </c>
      <c r="BB183" s="1">
        <f t="shared" ref="BB183:BG183" si="181">BB48+BB107</f>
        <v>40</v>
      </c>
      <c r="BC183" s="1">
        <f t="shared" si="181"/>
        <v>59</v>
      </c>
      <c r="BD183" s="1">
        <f t="shared" si="181"/>
        <v>82</v>
      </c>
      <c r="BE183" s="1">
        <f t="shared" si="181"/>
        <v>91</v>
      </c>
      <c r="BF183" s="1">
        <f t="shared" si="181"/>
        <v>76</v>
      </c>
      <c r="BG183" s="1">
        <f t="shared" si="181"/>
        <v>63</v>
      </c>
      <c r="BH183" s="6"/>
    </row>
    <row r="184" spans="1:60" ht="13.5" customHeight="1" x14ac:dyDescent="0.2">
      <c r="A184" s="5"/>
      <c r="C184" s="1" t="s">
        <v>7</v>
      </c>
      <c r="D184" s="1">
        <v>182</v>
      </c>
      <c r="E184" s="1">
        <v>226</v>
      </c>
      <c r="F184" s="1">
        <v>288</v>
      </c>
      <c r="G184" s="1">
        <v>296</v>
      </c>
      <c r="H184" s="1">
        <v>329</v>
      </c>
      <c r="I184" s="1">
        <v>319</v>
      </c>
      <c r="J184" s="1">
        <v>329</v>
      </c>
      <c r="K184" s="1">
        <v>290</v>
      </c>
      <c r="L184" s="1">
        <v>310</v>
      </c>
      <c r="M184" s="1">
        <v>260</v>
      </c>
      <c r="N184" s="1">
        <v>226</v>
      </c>
      <c r="O184" s="1">
        <v>287</v>
      </c>
      <c r="P184" s="1">
        <v>254</v>
      </c>
      <c r="Q184" s="1">
        <v>220</v>
      </c>
      <c r="R184" s="1">
        <v>229</v>
      </c>
      <c r="S184" s="1">
        <v>222</v>
      </c>
      <c r="T184" s="1">
        <v>245</v>
      </c>
      <c r="U184" s="1">
        <v>230</v>
      </c>
      <c r="V184" s="1">
        <v>202</v>
      </c>
      <c r="W184" s="1">
        <f t="shared" ref="W184:AG184" si="182">W15+W23+W35+W49+W56+W61+W68+W81+W94+W101+W120+W127+W134+W147+W154+W161+W169+W174</f>
        <v>181</v>
      </c>
      <c r="X184" s="1">
        <f t="shared" si="182"/>
        <v>227</v>
      </c>
      <c r="Y184" s="1">
        <f t="shared" si="182"/>
        <v>236</v>
      </c>
      <c r="Z184" s="1">
        <f t="shared" si="182"/>
        <v>236</v>
      </c>
      <c r="AA184" s="1">
        <f t="shared" si="182"/>
        <v>212</v>
      </c>
      <c r="AB184" s="1">
        <f t="shared" si="182"/>
        <v>258</v>
      </c>
      <c r="AC184" s="1">
        <f t="shared" si="182"/>
        <v>260</v>
      </c>
      <c r="AD184" s="1">
        <f t="shared" si="182"/>
        <v>253</v>
      </c>
      <c r="AE184" s="1">
        <f t="shared" si="182"/>
        <v>219</v>
      </c>
      <c r="AF184" s="1">
        <f t="shared" si="182"/>
        <v>248</v>
      </c>
      <c r="AG184" s="1">
        <f t="shared" si="182"/>
        <v>264</v>
      </c>
      <c r="AH184" s="1">
        <f>AH15+AH23+AH35+AH42+AH49+AH56+AH61+AH68+AH81+AH94+AH101+AH114+AH120+AH127+AH134+AH147+AH154+AH161+AH169+AH174</f>
        <v>277</v>
      </c>
      <c r="AI184" s="1">
        <f>AI15+AI23+AI35+AI42+AI49+AI56+AI61+AI68+AI81+AI94+AI101+AI114+AI120+AI127+AI134+AI147+AI154+AI161+AI169+AI174</f>
        <v>230</v>
      </c>
      <c r="AJ184" s="1">
        <f>AJ15+AJ23+AJ35+AJ42+AJ49+AJ56+AJ61+AJ68+AJ81+AJ94+AJ101+AJ114+AJ120+AJ127+AJ134+AJ140+AJ147+AJ154+AJ161+AJ169+AJ174</f>
        <v>256</v>
      </c>
      <c r="AK184" s="1">
        <f>AK15+AK23+AK35+AK42+AK49+AK56+AK61+AK68+AK81+AK94+AK101+AK114+AK120+AK127+AK134+AK140+AK147+AK154+AK161+AK169+AK174</f>
        <v>278</v>
      </c>
      <c r="AL184" s="1">
        <f>AL15+AL23+AL35+AL42+AL49+AL56+AL61+AL68+AL81+AL94+AL101+AL108+AL114+AL120+AL127+AL134+AL140+AL147+AL154+AL161+AL169+AL174</f>
        <v>252</v>
      </c>
      <c r="AM184" s="1">
        <f>AM15+AM23+AM35+AM42+AM49+AM56+AM61+AM68+AM81+AM73+AM94+AM101+AM108+AM114+AM120+AM127+AM134+AM140+AM147+AM154+AM161+AM169+AM174</f>
        <v>274</v>
      </c>
      <c r="AN184" s="1">
        <f>AN15+AN23+AN35+AN42+AN49+AN56+AN61+AN68+AN81+AN94+AN101+AN108+AN114+AN120+AN127+AN134+AN140+AN147+AN154+AN161+AN169+AN174</f>
        <v>251</v>
      </c>
      <c r="AO184" s="1">
        <f>AO15+AO23+AO35+AO42+AO49+AO56+AO61+AO68+AO81+AO94+AO101+AO108+AO114+AO120+AO127+AO134+AO140+AO147+AO154+AO161+AO169+AO174</f>
        <v>274</v>
      </c>
      <c r="AP184" s="1">
        <f>AP15+AP23+AP35+AP42+AP49+AP56+AP61+AP68+AP81+AP94+AP101+AP108+AP114+AP120+AP127+AP134+AP140+AP147+AP154+AP161+AP169+AP174</f>
        <v>277</v>
      </c>
      <c r="AQ184" s="1">
        <f>AQ15+AQ23+AQ35+AQ42+AQ49+AQ56+AQ61+AQ68+AQ81+AQ94+AQ101+AQ108+AQ114+AQ120+AQ127+AQ134+AQ140+AQ147+AQ154+AQ161+AQ169+AQ174</f>
        <v>293</v>
      </c>
      <c r="AR184" s="1">
        <f t="shared" ref="AR184:BF184" si="183">AR15+AR23+AR35+AR42+AR49+AR56+AR61+AR68+AR81+AR94+AR101+AR108+AR120+AR127+AR134+AR140+AR147+AR154+AR161+AR169+AR174</f>
        <v>326</v>
      </c>
      <c r="AS184" s="1">
        <f t="shared" si="183"/>
        <v>306</v>
      </c>
      <c r="AT184" s="1">
        <f t="shared" si="183"/>
        <v>322</v>
      </c>
      <c r="AU184" s="1">
        <f t="shared" si="183"/>
        <v>365</v>
      </c>
      <c r="AV184" s="1">
        <f t="shared" si="183"/>
        <v>367</v>
      </c>
      <c r="AW184" s="1">
        <f t="shared" si="183"/>
        <v>411</v>
      </c>
      <c r="AX184" s="1">
        <f t="shared" si="183"/>
        <v>390</v>
      </c>
      <c r="AY184" s="1">
        <f t="shared" si="183"/>
        <v>435</v>
      </c>
      <c r="AZ184" s="1">
        <f t="shared" si="183"/>
        <v>416</v>
      </c>
      <c r="BA184" s="1">
        <f t="shared" si="183"/>
        <v>500</v>
      </c>
      <c r="BB184" s="1">
        <f t="shared" si="183"/>
        <v>501</v>
      </c>
      <c r="BC184" s="1">
        <f t="shared" si="183"/>
        <v>426</v>
      </c>
      <c r="BD184" s="1">
        <f t="shared" si="183"/>
        <v>359</v>
      </c>
      <c r="BE184" s="1">
        <f t="shared" si="183"/>
        <v>366</v>
      </c>
      <c r="BF184" s="1">
        <f t="shared" si="183"/>
        <v>329</v>
      </c>
      <c r="BG184" s="1">
        <f t="shared" ref="BG184" si="184">BG15+BG23+BG35+BG42+BG49+BG56+BG61+BG68+BG81+BG94+BG101+BG108+BG120+BG127+BG134+BG140+BG147+BG154+BG161+BG169+BG174</f>
        <v>321</v>
      </c>
      <c r="BH184" s="6"/>
    </row>
    <row r="185" spans="1:60" ht="13.5" customHeight="1" x14ac:dyDescent="0.2">
      <c r="A185" s="5"/>
      <c r="C185" s="1" t="s">
        <v>32</v>
      </c>
      <c r="D185" s="1">
        <v>212</v>
      </c>
      <c r="E185" s="1">
        <v>217</v>
      </c>
      <c r="F185" s="1">
        <v>228</v>
      </c>
      <c r="G185" s="1">
        <v>246</v>
      </c>
      <c r="H185" s="1">
        <v>288</v>
      </c>
      <c r="I185" s="1">
        <v>352</v>
      </c>
      <c r="J185" s="1">
        <v>286</v>
      </c>
      <c r="K185" s="1">
        <v>306</v>
      </c>
      <c r="L185" s="1">
        <v>318</v>
      </c>
      <c r="M185" s="1">
        <v>311</v>
      </c>
      <c r="N185" s="1">
        <v>306</v>
      </c>
      <c r="O185" s="1">
        <v>305</v>
      </c>
      <c r="P185" s="1">
        <v>322</v>
      </c>
      <c r="Q185" s="1">
        <v>323</v>
      </c>
      <c r="R185" s="1">
        <v>327</v>
      </c>
      <c r="S185" s="1">
        <v>342</v>
      </c>
      <c r="T185" s="1">
        <v>327</v>
      </c>
      <c r="U185" s="1">
        <v>291</v>
      </c>
      <c r="V185" s="1">
        <v>303</v>
      </c>
      <c r="W185" s="1">
        <f t="shared" ref="W185:BC185" si="185">W74+W162</f>
        <v>324</v>
      </c>
      <c r="X185" s="1">
        <f t="shared" si="185"/>
        <v>304</v>
      </c>
      <c r="Y185" s="1">
        <f t="shared" si="185"/>
        <v>311</v>
      </c>
      <c r="Z185" s="1">
        <f t="shared" si="185"/>
        <v>307</v>
      </c>
      <c r="AA185" s="1">
        <f t="shared" si="185"/>
        <v>334</v>
      </c>
      <c r="AB185" s="1">
        <f t="shared" si="185"/>
        <v>315</v>
      </c>
      <c r="AC185" s="1">
        <f t="shared" si="185"/>
        <v>287</v>
      </c>
      <c r="AD185" s="1">
        <f t="shared" si="185"/>
        <v>293</v>
      </c>
      <c r="AE185" s="1">
        <f t="shared" si="185"/>
        <v>302</v>
      </c>
      <c r="AF185" s="1">
        <f t="shared" si="185"/>
        <v>311</v>
      </c>
      <c r="AG185" s="1">
        <f t="shared" si="185"/>
        <v>278</v>
      </c>
      <c r="AH185" s="1">
        <f t="shared" si="185"/>
        <v>292</v>
      </c>
      <c r="AI185" s="1">
        <f t="shared" si="185"/>
        <v>330</v>
      </c>
      <c r="AJ185" s="1">
        <f t="shared" si="185"/>
        <v>314</v>
      </c>
      <c r="AK185" s="1">
        <f t="shared" si="185"/>
        <v>315</v>
      </c>
      <c r="AL185" s="1">
        <f t="shared" si="185"/>
        <v>291</v>
      </c>
      <c r="AM185" s="1">
        <f t="shared" si="185"/>
        <v>325</v>
      </c>
      <c r="AN185" s="1">
        <f t="shared" si="185"/>
        <v>331</v>
      </c>
      <c r="AO185" s="1">
        <f t="shared" si="185"/>
        <v>288</v>
      </c>
      <c r="AP185" s="1">
        <f t="shared" si="185"/>
        <v>292</v>
      </c>
      <c r="AQ185" s="1">
        <f t="shared" si="185"/>
        <v>289</v>
      </c>
      <c r="AR185" s="1">
        <f t="shared" si="185"/>
        <v>303</v>
      </c>
      <c r="AS185" s="1">
        <f t="shared" si="185"/>
        <v>307</v>
      </c>
      <c r="AT185" s="1">
        <f t="shared" si="185"/>
        <v>304</v>
      </c>
      <c r="AU185" s="1">
        <f t="shared" si="185"/>
        <v>306</v>
      </c>
      <c r="AV185" s="1">
        <f t="shared" si="185"/>
        <v>299</v>
      </c>
      <c r="AW185" s="1">
        <f t="shared" si="185"/>
        <v>332</v>
      </c>
      <c r="AX185" s="1">
        <f t="shared" si="185"/>
        <v>339</v>
      </c>
      <c r="AY185" s="1">
        <f t="shared" si="185"/>
        <v>346</v>
      </c>
      <c r="AZ185" s="1">
        <f t="shared" si="185"/>
        <v>308</v>
      </c>
      <c r="BA185" s="1">
        <f t="shared" si="185"/>
        <v>313</v>
      </c>
      <c r="BB185" s="1">
        <f t="shared" si="185"/>
        <v>302</v>
      </c>
      <c r="BC185" s="1">
        <f t="shared" si="185"/>
        <v>357</v>
      </c>
      <c r="BD185" s="1">
        <f>BD16+BD74+BD162</f>
        <v>376</v>
      </c>
      <c r="BE185" s="1">
        <f>BE16+BE74+BE162</f>
        <v>426</v>
      </c>
      <c r="BF185" s="1">
        <f>BF16+BF74+BF162</f>
        <v>462</v>
      </c>
      <c r="BG185" s="1">
        <f>BG16+BG74+BG162</f>
        <v>437</v>
      </c>
      <c r="BH185" s="6"/>
    </row>
    <row r="186" spans="1:60" ht="13.5" customHeight="1" x14ac:dyDescent="0.2">
      <c r="A186" s="5"/>
      <c r="D186" s="9">
        <f t="shared" ref="D186:M186" si="186">SUM(D180:D185)</f>
        <v>4521</v>
      </c>
      <c r="E186" s="9">
        <f t="shared" si="186"/>
        <v>4996</v>
      </c>
      <c r="F186" s="9">
        <f t="shared" si="186"/>
        <v>4926</v>
      </c>
      <c r="G186" s="9">
        <f t="shared" si="186"/>
        <v>4998</v>
      </c>
      <c r="H186" s="9">
        <f t="shared" si="186"/>
        <v>5249</v>
      </c>
      <c r="I186" s="9">
        <f t="shared" si="186"/>
        <v>5442</v>
      </c>
      <c r="J186" s="9">
        <f t="shared" si="186"/>
        <v>5394</v>
      </c>
      <c r="K186" s="9">
        <f t="shared" si="186"/>
        <v>5113</v>
      </c>
      <c r="L186" s="9">
        <f t="shared" si="186"/>
        <v>5139</v>
      </c>
      <c r="M186" s="9">
        <f t="shared" si="186"/>
        <v>5170</v>
      </c>
      <c r="N186" s="9">
        <f t="shared" ref="N186:V186" si="187">SUM(N180:N185)</f>
        <v>5277</v>
      </c>
      <c r="O186" s="9">
        <f t="shared" si="187"/>
        <v>5301</v>
      </c>
      <c r="P186" s="9">
        <f t="shared" si="187"/>
        <v>5129</v>
      </c>
      <c r="Q186" s="9">
        <f t="shared" si="187"/>
        <v>5157</v>
      </c>
      <c r="R186" s="9">
        <f t="shared" si="187"/>
        <v>5187</v>
      </c>
      <c r="S186" s="9">
        <f t="shared" si="187"/>
        <v>5392</v>
      </c>
      <c r="T186" s="9">
        <f t="shared" si="187"/>
        <v>5340</v>
      </c>
      <c r="U186" s="9">
        <f t="shared" si="187"/>
        <v>5326</v>
      </c>
      <c r="V186" s="9">
        <f t="shared" si="187"/>
        <v>5028</v>
      </c>
      <c r="W186" s="9">
        <f t="shared" ref="W186:AA186" si="188">SUM(W180:W185)</f>
        <v>4964</v>
      </c>
      <c r="X186" s="9">
        <f t="shared" si="188"/>
        <v>4835</v>
      </c>
      <c r="Y186" s="9">
        <f t="shared" si="188"/>
        <v>5019</v>
      </c>
      <c r="Z186" s="9">
        <f t="shared" si="188"/>
        <v>4908</v>
      </c>
      <c r="AA186" s="9">
        <f t="shared" si="188"/>
        <v>5211</v>
      </c>
      <c r="AB186" s="9">
        <f t="shared" ref="AB186:AD186" si="189">SUM(AB180:AB185)</f>
        <v>5490</v>
      </c>
      <c r="AC186" s="9">
        <f t="shared" si="189"/>
        <v>5537</v>
      </c>
      <c r="AD186" s="9">
        <f t="shared" si="189"/>
        <v>5478</v>
      </c>
      <c r="AE186" s="9">
        <f t="shared" ref="AE186:AG186" si="190">SUM(AE180:AE185)</f>
        <v>5037</v>
      </c>
      <c r="AF186" s="9">
        <f t="shared" si="190"/>
        <v>4827</v>
      </c>
      <c r="AG186" s="9">
        <f t="shared" si="190"/>
        <v>4738</v>
      </c>
      <c r="AH186" s="9">
        <f t="shared" ref="AH186" si="191">SUM(AH180:AH185)</f>
        <v>4832</v>
      </c>
      <c r="AI186" s="9">
        <f t="shared" ref="AI186:AJ186" si="192">SUM(AI180:AI185)</f>
        <v>5155</v>
      </c>
      <c r="AJ186" s="9">
        <f t="shared" si="192"/>
        <v>5327</v>
      </c>
      <c r="AK186" s="9">
        <f t="shared" ref="AK186:AU186" si="193">SUM(AK180:AK185)</f>
        <v>5349</v>
      </c>
      <c r="AL186" s="9">
        <f t="shared" si="193"/>
        <v>5364</v>
      </c>
      <c r="AM186" s="9">
        <f t="shared" si="193"/>
        <v>5790</v>
      </c>
      <c r="AN186" s="9">
        <f t="shared" si="193"/>
        <v>5982</v>
      </c>
      <c r="AO186" s="9">
        <f t="shared" si="193"/>
        <v>6128</v>
      </c>
      <c r="AP186" s="9">
        <f t="shared" si="193"/>
        <v>6449</v>
      </c>
      <c r="AQ186" s="9">
        <f t="shared" si="193"/>
        <v>6772</v>
      </c>
      <c r="AR186" s="9">
        <f t="shared" si="193"/>
        <v>6932</v>
      </c>
      <c r="AS186" s="9">
        <f t="shared" si="193"/>
        <v>7119</v>
      </c>
      <c r="AT186" s="9">
        <f t="shared" si="193"/>
        <v>7305</v>
      </c>
      <c r="AU186" s="9">
        <f t="shared" si="193"/>
        <v>7486</v>
      </c>
      <c r="AV186" s="9">
        <f t="shared" ref="AV186:BA186" si="194">SUM(AV180:AV185)</f>
        <v>8047</v>
      </c>
      <c r="AW186" s="9">
        <f t="shared" si="194"/>
        <v>8238</v>
      </c>
      <c r="AX186" s="9">
        <f t="shared" si="194"/>
        <v>8369</v>
      </c>
      <c r="AY186" s="9">
        <f t="shared" si="194"/>
        <v>8668</v>
      </c>
      <c r="AZ186" s="9">
        <f t="shared" si="194"/>
        <v>8902</v>
      </c>
      <c r="BA186" s="9">
        <f t="shared" si="194"/>
        <v>9150</v>
      </c>
      <c r="BB186" s="9">
        <f t="shared" ref="BB186" si="195">SUM(BB180:BB185)</f>
        <v>9279</v>
      </c>
      <c r="BC186" s="9">
        <f>SUM(BC179:BC185)</f>
        <v>10776</v>
      </c>
      <c r="BD186" s="9">
        <f>SUM(BD179:BD185)</f>
        <v>9832</v>
      </c>
      <c r="BE186" s="9">
        <f>SUM(BE179:BE185)</f>
        <v>9036</v>
      </c>
      <c r="BF186" s="9">
        <f>SUM(BF179:BF185)</f>
        <v>9503</v>
      </c>
      <c r="BG186" s="9">
        <f>SUM(BG179:BG185)</f>
        <v>10926</v>
      </c>
      <c r="BH186" s="6"/>
    </row>
    <row r="187" spans="1:60" ht="13.5" customHeight="1" x14ac:dyDescent="0.2">
      <c r="A187" s="5"/>
      <c r="B187" s="8" t="s">
        <v>33</v>
      </c>
      <c r="Y187" s="24"/>
      <c r="BH187" s="6"/>
    </row>
    <row r="188" spans="1:60" ht="13.5" customHeight="1" x14ac:dyDescent="0.2">
      <c r="A188" s="5"/>
      <c r="B188" s="8"/>
      <c r="C188" s="1" t="s">
        <v>10</v>
      </c>
      <c r="Y188" s="24"/>
      <c r="BC188" s="1">
        <f>BC11+BC19</f>
        <v>24</v>
      </c>
      <c r="BD188" s="1">
        <f>BD11+BD19+BD52+BD90+BD97</f>
        <v>58</v>
      </c>
      <c r="BE188" s="1">
        <f>BE11+BE19+BE38+BE52+BE90+BE97</f>
        <v>109</v>
      </c>
      <c r="BF188" s="1">
        <f>BF11+BF19+BF38+BF52+BF90+BF97+BF123</f>
        <v>196</v>
      </c>
      <c r="BG188" s="1">
        <f>BG11+BG19+BG38+BG52+BG90+BG97+BG123</f>
        <v>329</v>
      </c>
      <c r="BH188" s="6"/>
    </row>
    <row r="189" spans="1:60" ht="13.5" customHeight="1" x14ac:dyDescent="0.2">
      <c r="A189" s="5"/>
      <c r="C189" s="1" t="s">
        <v>0</v>
      </c>
      <c r="W189" s="1">
        <f t="shared" ref="W189:BB189" si="196">W12+W20+W39+W53+W91+W98+W124</f>
        <v>1032</v>
      </c>
      <c r="X189" s="1">
        <f t="shared" si="196"/>
        <v>942</v>
      </c>
      <c r="Y189" s="1">
        <f t="shared" si="196"/>
        <v>880</v>
      </c>
      <c r="Z189" s="1">
        <f t="shared" si="196"/>
        <v>805</v>
      </c>
      <c r="AA189" s="1">
        <f t="shared" si="196"/>
        <v>790</v>
      </c>
      <c r="AB189" s="1">
        <f t="shared" si="196"/>
        <v>759</v>
      </c>
      <c r="AC189" s="1">
        <f t="shared" si="196"/>
        <v>829</v>
      </c>
      <c r="AD189" s="1">
        <f t="shared" si="196"/>
        <v>872</v>
      </c>
      <c r="AE189" s="1">
        <f t="shared" si="196"/>
        <v>825</v>
      </c>
      <c r="AF189" s="1">
        <f t="shared" si="196"/>
        <v>911</v>
      </c>
      <c r="AG189" s="1">
        <f t="shared" si="196"/>
        <v>865</v>
      </c>
      <c r="AH189" s="1">
        <f t="shared" si="196"/>
        <v>895</v>
      </c>
      <c r="AI189" s="1">
        <f t="shared" si="196"/>
        <v>943</v>
      </c>
      <c r="AJ189" s="1">
        <f t="shared" si="196"/>
        <v>1016</v>
      </c>
      <c r="AK189" s="1">
        <f t="shared" si="196"/>
        <v>965</v>
      </c>
      <c r="AL189" s="1">
        <f t="shared" si="196"/>
        <v>897</v>
      </c>
      <c r="AM189" s="1">
        <f t="shared" si="196"/>
        <v>949</v>
      </c>
      <c r="AN189" s="1">
        <f t="shared" si="196"/>
        <v>992</v>
      </c>
      <c r="AO189" s="1">
        <f t="shared" si="196"/>
        <v>959</v>
      </c>
      <c r="AP189" s="1">
        <f t="shared" si="196"/>
        <v>983</v>
      </c>
      <c r="AQ189" s="1">
        <f t="shared" si="196"/>
        <v>1051</v>
      </c>
      <c r="AR189" s="1">
        <f t="shared" si="196"/>
        <v>1019</v>
      </c>
      <c r="AS189" s="1">
        <f t="shared" si="196"/>
        <v>1033</v>
      </c>
      <c r="AT189" s="1">
        <f t="shared" si="196"/>
        <v>1056</v>
      </c>
      <c r="AU189" s="1">
        <f t="shared" si="196"/>
        <v>1110</v>
      </c>
      <c r="AV189" s="1">
        <f t="shared" si="196"/>
        <v>1249</v>
      </c>
      <c r="AW189" s="1">
        <f t="shared" si="196"/>
        <v>1283</v>
      </c>
      <c r="AX189" s="1">
        <f t="shared" si="196"/>
        <v>1272</v>
      </c>
      <c r="AY189" s="1">
        <f t="shared" si="196"/>
        <v>1479</v>
      </c>
      <c r="AZ189" s="1">
        <f t="shared" si="196"/>
        <v>1571</v>
      </c>
      <c r="BA189" s="1">
        <f t="shared" si="196"/>
        <v>1514</v>
      </c>
      <c r="BB189" s="1">
        <f t="shared" si="196"/>
        <v>1600</v>
      </c>
      <c r="BC189" s="1">
        <f>BC12+BC20+BC39+BC53+BC91+BC98+BC124+4</f>
        <v>1536</v>
      </c>
      <c r="BD189" s="1">
        <f>BD12+BD20+BD39+BD53+BD91+BD98+BD124+4</f>
        <v>1332</v>
      </c>
      <c r="BE189" s="1">
        <f>BE12+BE20+BE39+BE53+BE91+BE98+BE124</f>
        <v>1150</v>
      </c>
      <c r="BF189" s="1">
        <f>BF12+BF20+BF39+BF53+BF91+BF98+BF124</f>
        <v>1205</v>
      </c>
      <c r="BG189" s="1">
        <f>BG12+BG20+BG39+BG53+BG91+BG98+BG124</f>
        <v>1411</v>
      </c>
      <c r="BH189" s="6"/>
    </row>
    <row r="190" spans="1:60" ht="13.5" customHeight="1" x14ac:dyDescent="0.2">
      <c r="A190" s="5"/>
      <c r="C190" s="1" t="s">
        <v>9</v>
      </c>
      <c r="AM190" s="1">
        <f>AM92</f>
        <v>0</v>
      </c>
      <c r="AN190" s="1">
        <f>AN92</f>
        <v>0</v>
      </c>
      <c r="AO190" s="1">
        <f>AO92</f>
        <v>2</v>
      </c>
      <c r="AP190" s="1">
        <f>AP92</f>
        <v>2</v>
      </c>
      <c r="AQ190" s="1">
        <f>AQ54+AQ92</f>
        <v>1</v>
      </c>
      <c r="AR190" s="1">
        <f>AR54+AR92</f>
        <v>1</v>
      </c>
      <c r="AS190" s="1">
        <f>AS54+AS92</f>
        <v>3</v>
      </c>
      <c r="AT190" s="1">
        <f>AT54+AT92</f>
        <v>2</v>
      </c>
      <c r="AU190" s="1">
        <f>AU54+AU92+AU125</f>
        <v>3</v>
      </c>
      <c r="AV190" s="1">
        <f>AV54+AV92+AV125</f>
        <v>8</v>
      </c>
      <c r="AW190" s="1">
        <f>AW21+AW54+AW92+AW125</f>
        <v>12</v>
      </c>
      <c r="AX190" s="1">
        <f>AX21+AX54+AX92+AX125</f>
        <v>9</v>
      </c>
      <c r="AY190" s="1">
        <f>AY21+AY54+AY92+AY125</f>
        <v>37</v>
      </c>
      <c r="AZ190" s="1">
        <f>AZ21+AZ54+AZ92+AZ125</f>
        <v>6</v>
      </c>
      <c r="BA190" s="1">
        <f>BA21+BA54+BA92+BA125</f>
        <v>17</v>
      </c>
      <c r="BB190" s="1">
        <f>BB21+BB40+BB54+BB92+BB125+9</f>
        <v>35</v>
      </c>
      <c r="BC190" s="1">
        <f>BC21+BC40+BC54+BC92+BC125+6</f>
        <v>21</v>
      </c>
      <c r="BD190" s="1">
        <f>BD21+BD40+BD54+BD92+BD125+6</f>
        <v>19</v>
      </c>
      <c r="BE190" s="1">
        <f>BE13+BE21+BE40+BE54+BE92+BE99+7</f>
        <v>40</v>
      </c>
      <c r="BF190" s="1">
        <f>BF13+BF21+BF40+BF54+BF92+BF99+11</f>
        <v>62</v>
      </c>
      <c r="BG190" s="1">
        <f>BG13+BG21+BG40+BG54+BG92+BG99+12</f>
        <v>52</v>
      </c>
      <c r="BH190" s="6"/>
    </row>
    <row r="191" spans="1:60" ht="13.5" customHeight="1" x14ac:dyDescent="0.2">
      <c r="A191" s="5"/>
      <c r="C191" s="1" t="s">
        <v>5</v>
      </c>
      <c r="W191" s="1">
        <f t="shared" ref="W191:AQ191" si="197">W14+W22+W41+W55+W93+W100+W126</f>
        <v>208</v>
      </c>
      <c r="X191" s="1">
        <f t="shared" si="197"/>
        <v>223</v>
      </c>
      <c r="Y191" s="1">
        <f t="shared" si="197"/>
        <v>225</v>
      </c>
      <c r="Z191" s="1">
        <f t="shared" si="197"/>
        <v>260</v>
      </c>
      <c r="AA191" s="1">
        <f t="shared" si="197"/>
        <v>304</v>
      </c>
      <c r="AB191" s="1">
        <f t="shared" si="197"/>
        <v>295</v>
      </c>
      <c r="AC191" s="1">
        <f t="shared" si="197"/>
        <v>299</v>
      </c>
      <c r="AD191" s="1">
        <f t="shared" si="197"/>
        <v>244</v>
      </c>
      <c r="AE191" s="1">
        <f t="shared" si="197"/>
        <v>249</v>
      </c>
      <c r="AF191" s="1">
        <f t="shared" si="197"/>
        <v>215</v>
      </c>
      <c r="AG191" s="1">
        <f t="shared" si="197"/>
        <v>218</v>
      </c>
      <c r="AH191" s="1">
        <f t="shared" si="197"/>
        <v>173</v>
      </c>
      <c r="AI191" s="1">
        <f t="shared" si="197"/>
        <v>183</v>
      </c>
      <c r="AJ191" s="1">
        <f t="shared" si="197"/>
        <v>162</v>
      </c>
      <c r="AK191" s="1">
        <f t="shared" si="197"/>
        <v>159</v>
      </c>
      <c r="AL191" s="1">
        <f t="shared" si="197"/>
        <v>155</v>
      </c>
      <c r="AM191" s="1">
        <f t="shared" si="197"/>
        <v>187</v>
      </c>
      <c r="AN191" s="1">
        <f t="shared" si="197"/>
        <v>190</v>
      </c>
      <c r="AO191" s="1">
        <f t="shared" si="197"/>
        <v>195</v>
      </c>
      <c r="AP191" s="1">
        <f t="shared" si="197"/>
        <v>210</v>
      </c>
      <c r="AQ191" s="1">
        <f t="shared" si="197"/>
        <v>162</v>
      </c>
      <c r="AR191" s="1">
        <f>AR14+AR22+AR41+AR55+AR93+AR100+AR126+2</f>
        <v>205</v>
      </c>
      <c r="AS191" s="1">
        <f>AS14+AS22+AS41+AS55+AS93+AS100+AS126+1</f>
        <v>216</v>
      </c>
      <c r="AT191" s="1">
        <f>AT14+AT22+AT41+AT55+AT93+AT100+AT126</f>
        <v>180</v>
      </c>
      <c r="AU191" s="1">
        <f>AU14+AU22+AU41+AU55+AU93+AU100+AU126</f>
        <v>228</v>
      </c>
      <c r="AV191" s="1">
        <f>AV14+AV22+AV41+AV55+AV93+AV100+AV126+1</f>
        <v>232</v>
      </c>
      <c r="AW191" s="1">
        <f>AW14+AW22+AW41+AW55+AW93+AW100+AW126+2</f>
        <v>254</v>
      </c>
      <c r="AX191" s="1">
        <f>AX14+AX22+AX41+AX55+AX93+AX100+AX126+1</f>
        <v>309</v>
      </c>
      <c r="AY191" s="1">
        <f>AY14+AY22+AY41+AY55+AY93+AY100+AY126+1</f>
        <v>316</v>
      </c>
      <c r="AZ191" s="1">
        <f t="shared" ref="AZ191:BF191" si="198">AZ14+AZ22+AZ41+AZ55+AZ93+AZ100+AZ126</f>
        <v>297</v>
      </c>
      <c r="BA191" s="1">
        <f t="shared" si="198"/>
        <v>309</v>
      </c>
      <c r="BB191" s="1">
        <f t="shared" si="198"/>
        <v>279</v>
      </c>
      <c r="BC191" s="1">
        <f t="shared" si="198"/>
        <v>236</v>
      </c>
      <c r="BD191" s="1">
        <f t="shared" si="198"/>
        <v>245</v>
      </c>
      <c r="BE191" s="1">
        <f t="shared" si="198"/>
        <v>180</v>
      </c>
      <c r="BF191" s="1">
        <f t="shared" si="198"/>
        <v>251</v>
      </c>
      <c r="BG191" s="1">
        <f t="shared" ref="BG191" si="199">BG14+BG22+BG41+BG55+BG93+BG100+BG126</f>
        <v>233</v>
      </c>
      <c r="BH191" s="6"/>
    </row>
    <row r="192" spans="1:60" ht="13.5" customHeight="1" x14ac:dyDescent="0.2">
      <c r="A192" s="5"/>
      <c r="C192" s="1" t="s">
        <v>7</v>
      </c>
      <c r="W192" s="1">
        <f t="shared" ref="W192:AF192" si="200">W15+W23+W56+W94+W101+W127</f>
        <v>52</v>
      </c>
      <c r="X192" s="1">
        <f t="shared" si="200"/>
        <v>74</v>
      </c>
      <c r="Y192" s="1">
        <f t="shared" si="200"/>
        <v>87</v>
      </c>
      <c r="Z192" s="1">
        <f t="shared" si="200"/>
        <v>94</v>
      </c>
      <c r="AA192" s="1">
        <f t="shared" si="200"/>
        <v>70</v>
      </c>
      <c r="AB192" s="1">
        <f t="shared" si="200"/>
        <v>105</v>
      </c>
      <c r="AC192" s="1">
        <f t="shared" si="200"/>
        <v>85</v>
      </c>
      <c r="AD192" s="1">
        <f t="shared" si="200"/>
        <v>107</v>
      </c>
      <c r="AE192" s="1">
        <f t="shared" si="200"/>
        <v>89</v>
      </c>
      <c r="AF192" s="1">
        <f t="shared" si="200"/>
        <v>98</v>
      </c>
      <c r="AG192" s="1">
        <f>AG15+AG23+AG56++AG94+AG101+AG127</f>
        <v>102</v>
      </c>
      <c r="AH192" s="1">
        <f t="shared" ref="AH192:AP192" si="201">AH15+AH23+AH42+AH56+AH94+AH101+AH127</f>
        <v>108</v>
      </c>
      <c r="AI192" s="1">
        <f t="shared" si="201"/>
        <v>80</v>
      </c>
      <c r="AJ192" s="1">
        <f t="shared" si="201"/>
        <v>98</v>
      </c>
      <c r="AK192" s="1">
        <f t="shared" si="201"/>
        <v>93</v>
      </c>
      <c r="AL192" s="1">
        <f t="shared" si="201"/>
        <v>90</v>
      </c>
      <c r="AM192" s="1">
        <f t="shared" si="201"/>
        <v>102</v>
      </c>
      <c r="AN192" s="1">
        <f t="shared" si="201"/>
        <v>81</v>
      </c>
      <c r="AO192" s="1">
        <f t="shared" si="201"/>
        <v>106</v>
      </c>
      <c r="AP192" s="1">
        <f t="shared" si="201"/>
        <v>124</v>
      </c>
      <c r="AQ192" s="1">
        <f>AQ15+AQ23+AQ42+AQ56+AQ94+AQ101+AQ127+1</f>
        <v>120</v>
      </c>
      <c r="AR192" s="1">
        <f>AR15+AR23+AR42+AR56+AR94+AR101+AR127+1</f>
        <v>141</v>
      </c>
      <c r="AS192" s="1">
        <f>AS15+AS23+AS42+AS56+AS94+AS101+AS127+1</f>
        <v>119</v>
      </c>
      <c r="AT192" s="1">
        <f>AT15+AT23+AT42+AT56+AT94+AT101+AT127+1</f>
        <v>116</v>
      </c>
      <c r="AU192" s="1">
        <f>AU15+AU23+AU42+AU56+AU94+AU101+AU127+2</f>
        <v>125</v>
      </c>
      <c r="AV192" s="1">
        <f>AV15+AV23+AV42+AV56+AV94+AV101+AV127</f>
        <v>137</v>
      </c>
      <c r="AW192" s="1">
        <f>AW15+AW23+AW42+AW56+AW94+AW101+AW127</f>
        <v>141</v>
      </c>
      <c r="AX192" s="1">
        <f>AX15+AX23+AX42+AX56+AX94+AX101+AX127</f>
        <v>137</v>
      </c>
      <c r="AY192" s="1">
        <f>AY15+AY23+AY42+AY56+AY94+AY101+AY127</f>
        <v>160</v>
      </c>
      <c r="AZ192" s="1">
        <f>AZ15+AZ23+AZ42+AZ56+AZ94+AZ101+AZ127</f>
        <v>149</v>
      </c>
      <c r="BA192" s="1">
        <f>BA15+BA23+BA42+BA56+BA94+BA101+BA127+2</f>
        <v>166</v>
      </c>
      <c r="BB192" s="1">
        <f>BB15+BB23+BB42+BB56+BB94+BB101+BB127</f>
        <v>161</v>
      </c>
      <c r="BC192" s="1">
        <f>BC15+BC23+BC42+BC56+BC94+BC101+BC127</f>
        <v>151</v>
      </c>
      <c r="BD192" s="1">
        <f>BD15+BD23+BD42+BD56+BD94+BD101+BD127</f>
        <v>149</v>
      </c>
      <c r="BE192" s="1">
        <f>BE15+BE23+BE42+BE56+BE94+BE101+BE127+2</f>
        <v>157</v>
      </c>
      <c r="BF192" s="1">
        <f>BF15+BF23+BF42+BF56+BF94+BF101+BF127</f>
        <v>152</v>
      </c>
      <c r="BG192" s="1">
        <f>BG15+BG23+BG42+BG56+BG94+BG101+BG127</f>
        <v>141</v>
      </c>
      <c r="BH192" s="6"/>
    </row>
    <row r="193" spans="1:60" ht="13.5" customHeight="1" x14ac:dyDescent="0.2">
      <c r="A193" s="5"/>
      <c r="C193" s="1" t="s">
        <v>32</v>
      </c>
      <c r="BD193" s="1">
        <f>BD16</f>
        <v>114</v>
      </c>
      <c r="BE193" s="1">
        <f>BE16</f>
        <v>114</v>
      </c>
      <c r="BF193" s="1">
        <f>BF16</f>
        <v>116</v>
      </c>
      <c r="BG193" s="1">
        <f>BG16</f>
        <v>115</v>
      </c>
      <c r="BH193" s="6"/>
    </row>
    <row r="194" spans="1:60" ht="13.5" customHeight="1" x14ac:dyDescent="0.2">
      <c r="A194" s="5"/>
      <c r="W194" s="9">
        <f t="shared" ref="W194:AA194" si="202">SUM(W189:W192)</f>
        <v>1292</v>
      </c>
      <c r="X194" s="9">
        <f t="shared" si="202"/>
        <v>1239</v>
      </c>
      <c r="Y194" s="9">
        <f t="shared" si="202"/>
        <v>1192</v>
      </c>
      <c r="Z194" s="9">
        <f t="shared" si="202"/>
        <v>1159</v>
      </c>
      <c r="AA194" s="9">
        <f t="shared" si="202"/>
        <v>1164</v>
      </c>
      <c r="AB194" s="9">
        <f t="shared" ref="AB194:AD194" si="203">SUM(AB189:AB192)</f>
        <v>1159</v>
      </c>
      <c r="AC194" s="9">
        <f t="shared" si="203"/>
        <v>1213</v>
      </c>
      <c r="AD194" s="9">
        <f t="shared" si="203"/>
        <v>1223</v>
      </c>
      <c r="AE194" s="9">
        <f t="shared" ref="AE194:AG194" si="204">SUM(AE189:AE192)</f>
        <v>1163</v>
      </c>
      <c r="AF194" s="9">
        <f t="shared" si="204"/>
        <v>1224</v>
      </c>
      <c r="AG194" s="9">
        <f t="shared" si="204"/>
        <v>1185</v>
      </c>
      <c r="AH194" s="9">
        <f t="shared" ref="AH194:AJ194" si="205">SUM(AH189:AH192)</f>
        <v>1176</v>
      </c>
      <c r="AI194" s="9">
        <f t="shared" si="205"/>
        <v>1206</v>
      </c>
      <c r="AJ194" s="9">
        <f t="shared" si="205"/>
        <v>1276</v>
      </c>
      <c r="AK194" s="9">
        <f>SUM(AK189:AK192)</f>
        <v>1217</v>
      </c>
      <c r="AL194" s="9">
        <f t="shared" ref="AL194:AM194" si="206">SUM(AL189:AL192)</f>
        <v>1142</v>
      </c>
      <c r="AM194" s="9">
        <f t="shared" si="206"/>
        <v>1238</v>
      </c>
      <c r="AN194" s="9">
        <f t="shared" ref="AN194:AP194" si="207">SUM(AN189:AN192)</f>
        <v>1263</v>
      </c>
      <c r="AO194" s="9">
        <f t="shared" si="207"/>
        <v>1262</v>
      </c>
      <c r="AP194" s="9">
        <f t="shared" si="207"/>
        <v>1319</v>
      </c>
      <c r="AQ194" s="9">
        <f t="shared" ref="AQ194:AR194" si="208">SUM(AQ189:AQ192)</f>
        <v>1334</v>
      </c>
      <c r="AR194" s="9">
        <f t="shared" si="208"/>
        <v>1366</v>
      </c>
      <c r="AS194" s="9">
        <f t="shared" ref="AS194:AV194" si="209">SUM(AS189:AS192)</f>
        <v>1371</v>
      </c>
      <c r="AT194" s="9">
        <f t="shared" si="209"/>
        <v>1354</v>
      </c>
      <c r="AU194" s="9">
        <f t="shared" si="209"/>
        <v>1466</v>
      </c>
      <c r="AV194" s="9">
        <f t="shared" si="209"/>
        <v>1626</v>
      </c>
      <c r="AW194" s="9">
        <f t="shared" ref="AW194:BB194" si="210">SUM(AW189:AW192)</f>
        <v>1690</v>
      </c>
      <c r="AX194" s="9">
        <f t="shared" si="210"/>
        <v>1727</v>
      </c>
      <c r="AY194" s="9">
        <f t="shared" si="210"/>
        <v>1992</v>
      </c>
      <c r="AZ194" s="9">
        <f t="shared" si="210"/>
        <v>2023</v>
      </c>
      <c r="BA194" s="9">
        <f t="shared" si="210"/>
        <v>2006</v>
      </c>
      <c r="BB194" s="9">
        <f t="shared" si="210"/>
        <v>2075</v>
      </c>
      <c r="BC194" s="9">
        <f>SUM(BC188:BC192)</f>
        <v>1968</v>
      </c>
      <c r="BD194" s="9">
        <f>SUM(BD188:BD193)</f>
        <v>1917</v>
      </c>
      <c r="BE194" s="9">
        <f>SUM(BE188:BE193)</f>
        <v>1750</v>
      </c>
      <c r="BF194" s="9">
        <f>SUM(BF188:BF193)</f>
        <v>1982</v>
      </c>
      <c r="BG194" s="9">
        <f>SUM(BG188:BG193)</f>
        <v>2281</v>
      </c>
      <c r="BH194" s="6"/>
    </row>
    <row r="195" spans="1:60" ht="13.5" customHeight="1" x14ac:dyDescent="0.2">
      <c r="A195" s="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6"/>
    </row>
    <row r="196" spans="1:60" ht="13.5" customHeight="1" x14ac:dyDescent="0.2">
      <c r="A196" s="5"/>
      <c r="B196" s="34" t="s">
        <v>115</v>
      </c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6"/>
    </row>
    <row r="197" spans="1:60" ht="13.5" customHeight="1" x14ac:dyDescent="0.2">
      <c r="A197" s="5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6"/>
    </row>
    <row r="198" spans="1:60" ht="13.5" customHeight="1" x14ac:dyDescent="0.25">
      <c r="A198" s="5"/>
      <c r="B198" s="37" t="s">
        <v>116</v>
      </c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8"/>
      <c r="BD198" s="38"/>
      <c r="BE198" s="38"/>
      <c r="BF198" s="38"/>
      <c r="BG198" s="38"/>
      <c r="BH198" s="6"/>
    </row>
    <row r="199" spans="1:60" ht="13.5" customHeight="1" x14ac:dyDescent="0.2">
      <c r="A199" s="5"/>
      <c r="BH199" s="6"/>
    </row>
    <row r="200" spans="1:60" ht="13.5" customHeight="1" x14ac:dyDescent="0.2">
      <c r="A200" s="5"/>
      <c r="B200" s="1" t="s">
        <v>96</v>
      </c>
      <c r="BH200" s="6"/>
    </row>
    <row r="201" spans="1:60" ht="13.5" customHeight="1" x14ac:dyDescent="0.2">
      <c r="A201" s="5"/>
      <c r="B201" s="1" t="s">
        <v>95</v>
      </c>
      <c r="BH201" s="6"/>
    </row>
    <row r="202" spans="1:60" ht="13.5" customHeight="1" x14ac:dyDescent="0.2">
      <c r="A202" s="5"/>
      <c r="BH202" s="6"/>
    </row>
    <row r="203" spans="1:60" ht="13.5" customHeight="1" x14ac:dyDescent="0.2">
      <c r="A203" s="5"/>
      <c r="B203" s="1" t="s">
        <v>98</v>
      </c>
      <c r="BH203" s="6"/>
    </row>
    <row r="204" spans="1:60" ht="13.5" customHeight="1" x14ac:dyDescent="0.2">
      <c r="A204" s="5"/>
      <c r="B204" s="1" t="s">
        <v>99</v>
      </c>
      <c r="BH204" s="6"/>
    </row>
    <row r="205" spans="1:60" ht="13.5" customHeight="1" x14ac:dyDescent="0.2">
      <c r="A205" s="5"/>
      <c r="BH205" s="6"/>
    </row>
    <row r="206" spans="1:60" ht="13.5" customHeight="1" x14ac:dyDescent="0.2">
      <c r="A206" s="5"/>
      <c r="B206" s="1" t="s">
        <v>119</v>
      </c>
      <c r="BH206" s="6"/>
    </row>
    <row r="207" spans="1:60" ht="13.5" customHeight="1" x14ac:dyDescent="0.2">
      <c r="A207" s="5"/>
      <c r="BH207" s="6"/>
    </row>
    <row r="208" spans="1:60" ht="13.5" customHeight="1" x14ac:dyDescent="0.2">
      <c r="A208" s="10"/>
      <c r="B208" s="32" t="s">
        <v>31</v>
      </c>
      <c r="C208" s="3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5"/>
      <c r="AY208" s="14"/>
      <c r="AZ208" s="14"/>
      <c r="BA208" s="14"/>
      <c r="BB208" s="14"/>
      <c r="BC208" s="14"/>
      <c r="BD208" s="14"/>
      <c r="BE208" s="14"/>
      <c r="BF208" s="14"/>
      <c r="BG208" s="14" t="s">
        <v>123</v>
      </c>
      <c r="BH208" s="11"/>
    </row>
  </sheetData>
  <mergeCells count="4">
    <mergeCell ref="A2:BH2"/>
    <mergeCell ref="B208:C208"/>
    <mergeCell ref="B196:BG197"/>
    <mergeCell ref="B198:BG198"/>
  </mergeCells>
  <hyperlinks>
    <hyperlink ref="B198" r:id="rId1" xr:uid="{00000000-0004-0000-0100-000001000000}"/>
    <hyperlink ref="B198:BB198" r:id="rId2" display="https://dhe.mo.gov/documents/performancefunding2018.pdf" xr:uid="{00000000-0004-0000-0100-000002000000}"/>
    <hyperlink ref="B208:C208" r:id="rId3" display="Source: IPEDS C, Completions Survey" xr:uid="{7AE085A9-DFE9-44C0-958F-755A71E5D1A3}"/>
  </hyperlinks>
  <printOptions horizontalCentered="1"/>
  <pageMargins left="0.7" right="0.45" top="0.5" bottom="0.25" header="0.3" footer="0.3"/>
  <pageSetup orientation="portrait" r:id="rId4"/>
  <rowBreaks count="3" manualBreakCount="3">
    <brk id="57" max="16383" man="1"/>
    <brk id="115" max="16383" man="1"/>
    <brk id="170" max="16383" man="1"/>
  </rowBreaks>
  <ignoredErrors>
    <ignoredError sqref="AM184 AU192 AS191 AW191 BA192 AZ190 BA190:BB190 BE190:BE193 BF190:BG19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J160"/>
  <sheetViews>
    <sheetView zoomScaleNormal="100" workbookViewId="0">
      <pane ySplit="7" topLeftCell="A8" activePane="bottomLeft" state="frozen"/>
      <selection pane="bottomLeft"/>
    </sheetView>
  </sheetViews>
  <sheetFormatPr defaultColWidth="9.140625" defaultRowHeight="13.5" customHeight="1" x14ac:dyDescent="0.2"/>
  <cols>
    <col min="1" max="2" width="2.7109375" style="1" customWidth="1"/>
    <col min="3" max="3" width="25.7109375" style="1" customWidth="1"/>
    <col min="4" max="53" width="7.7109375" style="1" hidden="1" customWidth="1"/>
    <col min="54" max="59" width="7.7109375" style="1" customWidth="1"/>
    <col min="60" max="60" width="2.7109375" style="1" customWidth="1"/>
    <col min="61" max="16384" width="9.140625" style="1"/>
  </cols>
  <sheetData>
    <row r="2" spans="1:60" ht="15" customHeight="1" x14ac:dyDescent="0.25">
      <c r="A2" s="29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1"/>
    </row>
    <row r="3" spans="1:60" ht="13.5" customHeight="1" x14ac:dyDescent="0.2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6"/>
    </row>
    <row r="4" spans="1:60" ht="15" customHeight="1" x14ac:dyDescent="0.25">
      <c r="A4" s="5"/>
      <c r="B4" s="7" t="s">
        <v>109</v>
      </c>
      <c r="BH4" s="6"/>
    </row>
    <row r="5" spans="1:60" ht="15" customHeight="1" x14ac:dyDescent="0.25">
      <c r="A5" s="5"/>
      <c r="B5" s="7" t="s">
        <v>26</v>
      </c>
      <c r="BH5" s="6"/>
    </row>
    <row r="6" spans="1:60" ht="13.5" customHeight="1" x14ac:dyDescent="0.2">
      <c r="A6" s="5"/>
      <c r="BH6" s="6"/>
    </row>
    <row r="7" spans="1:60" ht="13.5" customHeight="1" thickBot="1" x14ac:dyDescent="0.25">
      <c r="A7" s="5"/>
      <c r="B7" s="3"/>
      <c r="C7" s="3"/>
      <c r="D7" s="4" t="s">
        <v>63</v>
      </c>
      <c r="E7" s="4" t="s">
        <v>62</v>
      </c>
      <c r="F7" s="4" t="s">
        <v>61</v>
      </c>
      <c r="G7" s="4" t="s">
        <v>60</v>
      </c>
      <c r="H7" s="4" t="s">
        <v>59</v>
      </c>
      <c r="I7" s="4" t="s">
        <v>58</v>
      </c>
      <c r="J7" s="4" t="s">
        <v>57</v>
      </c>
      <c r="K7" s="4" t="s">
        <v>56</v>
      </c>
      <c r="L7" s="4" t="s">
        <v>55</v>
      </c>
      <c r="M7" s="4" t="s">
        <v>54</v>
      </c>
      <c r="N7" s="4" t="s">
        <v>53</v>
      </c>
      <c r="O7" s="4" t="s">
        <v>52</v>
      </c>
      <c r="P7" s="4" t="s">
        <v>51</v>
      </c>
      <c r="Q7" s="4" t="s">
        <v>50</v>
      </c>
      <c r="R7" s="4" t="s">
        <v>49</v>
      </c>
      <c r="S7" s="4" t="s">
        <v>48</v>
      </c>
      <c r="T7" s="4" t="s">
        <v>47</v>
      </c>
      <c r="U7" s="4" t="s">
        <v>46</v>
      </c>
      <c r="V7" s="4" t="s">
        <v>45</v>
      </c>
      <c r="W7" s="4" t="s">
        <v>42</v>
      </c>
      <c r="X7" s="4" t="s">
        <v>43</v>
      </c>
      <c r="Y7" s="4" t="s">
        <v>39</v>
      </c>
      <c r="Z7" s="4" t="s">
        <v>40</v>
      </c>
      <c r="AA7" s="4" t="s">
        <v>41</v>
      </c>
      <c r="AB7" s="4" t="s">
        <v>38</v>
      </c>
      <c r="AC7" s="4" t="s">
        <v>37</v>
      </c>
      <c r="AD7" s="4" t="s">
        <v>36</v>
      </c>
      <c r="AE7" s="4" t="s">
        <v>35</v>
      </c>
      <c r="AF7" s="4" t="s">
        <v>34</v>
      </c>
      <c r="AG7" s="4" t="s">
        <v>22</v>
      </c>
      <c r="AH7" s="4" t="s">
        <v>21</v>
      </c>
      <c r="AI7" s="4" t="s">
        <v>20</v>
      </c>
      <c r="AJ7" s="4" t="s">
        <v>19</v>
      </c>
      <c r="AK7" s="4" t="s">
        <v>18</v>
      </c>
      <c r="AL7" s="4" t="s">
        <v>17</v>
      </c>
      <c r="AM7" s="4" t="s">
        <v>16</v>
      </c>
      <c r="AN7" s="4" t="s">
        <v>15</v>
      </c>
      <c r="AO7" s="4" t="s">
        <v>14</v>
      </c>
      <c r="AP7" s="4" t="s">
        <v>13</v>
      </c>
      <c r="AQ7" s="4" t="s">
        <v>12</v>
      </c>
      <c r="AR7" s="4" t="s">
        <v>8</v>
      </c>
      <c r="AS7" s="4" t="s">
        <v>6</v>
      </c>
      <c r="AT7" s="4" t="s">
        <v>3</v>
      </c>
      <c r="AU7" s="4" t="s">
        <v>1</v>
      </c>
      <c r="AV7" s="4" t="s">
        <v>2</v>
      </c>
      <c r="AW7" s="4" t="s">
        <v>4</v>
      </c>
      <c r="AX7" s="4" t="s">
        <v>108</v>
      </c>
      <c r="AY7" s="4" t="s">
        <v>110</v>
      </c>
      <c r="AZ7" s="4" t="s">
        <v>112</v>
      </c>
      <c r="BA7" s="4" t="s">
        <v>113</v>
      </c>
      <c r="BB7" s="4" t="s">
        <v>114</v>
      </c>
      <c r="BC7" s="4" t="s">
        <v>117</v>
      </c>
      <c r="BD7" s="4" t="s">
        <v>118</v>
      </c>
      <c r="BE7" s="4" t="s">
        <v>120</v>
      </c>
      <c r="BF7" s="4" t="s">
        <v>121</v>
      </c>
      <c r="BG7" s="4" t="s">
        <v>122</v>
      </c>
      <c r="BH7" s="6"/>
    </row>
    <row r="8" spans="1:60" ht="13.5" customHeight="1" thickTop="1" x14ac:dyDescent="0.2">
      <c r="A8" s="5"/>
      <c r="BH8" s="6"/>
    </row>
    <row r="9" spans="1:60" ht="13.5" customHeight="1" x14ac:dyDescent="0.2">
      <c r="A9" s="5"/>
      <c r="B9" s="15" t="s">
        <v>30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6"/>
    </row>
    <row r="10" spans="1:60" ht="13.5" customHeight="1" x14ac:dyDescent="0.2">
      <c r="A10" s="5"/>
      <c r="B10" s="8" t="s">
        <v>65</v>
      </c>
      <c r="BH10" s="6"/>
    </row>
    <row r="11" spans="1:60" ht="13.5" customHeight="1" x14ac:dyDescent="0.2">
      <c r="A11" s="5"/>
      <c r="C11" s="1" t="s">
        <v>0</v>
      </c>
      <c r="AK11" s="1">
        <v>3</v>
      </c>
      <c r="AL11" s="1">
        <v>8</v>
      </c>
      <c r="AM11" s="1">
        <v>10</v>
      </c>
      <c r="AN11" s="1">
        <v>9</v>
      </c>
      <c r="AO11" s="1">
        <v>8</v>
      </c>
      <c r="AP11" s="1">
        <v>6</v>
      </c>
      <c r="AQ11" s="1">
        <v>12</v>
      </c>
      <c r="AR11" s="1">
        <v>13</v>
      </c>
      <c r="AS11" s="1">
        <v>16</v>
      </c>
      <c r="AT11" s="1">
        <v>15</v>
      </c>
      <c r="AU11" s="1">
        <v>20</v>
      </c>
      <c r="AV11" s="1">
        <v>33</v>
      </c>
      <c r="AW11" s="1">
        <v>25</v>
      </c>
      <c r="AX11" s="1">
        <v>28</v>
      </c>
      <c r="AY11" s="1">
        <v>19</v>
      </c>
      <c r="AZ11" s="1">
        <v>28</v>
      </c>
      <c r="BA11" s="1">
        <v>18</v>
      </c>
      <c r="BB11" s="1">
        <v>24</v>
      </c>
      <c r="BC11" s="1">
        <v>18</v>
      </c>
      <c r="BD11" s="1">
        <v>26</v>
      </c>
      <c r="BE11" s="1">
        <v>17</v>
      </c>
      <c r="BF11" s="1">
        <v>15</v>
      </c>
      <c r="BG11" s="1">
        <v>16</v>
      </c>
      <c r="BH11" s="6"/>
    </row>
    <row r="12" spans="1:60" ht="13.5" hidden="1" customHeight="1" x14ac:dyDescent="0.2">
      <c r="A12" s="5"/>
      <c r="C12" s="1" t="s">
        <v>9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1</v>
      </c>
      <c r="AW12" s="1">
        <v>1</v>
      </c>
      <c r="AX12" s="1">
        <v>1</v>
      </c>
      <c r="AY12" s="1">
        <v>3</v>
      </c>
      <c r="AZ12" s="1">
        <v>0</v>
      </c>
      <c r="BA12" s="1">
        <v>0</v>
      </c>
      <c r="BH12" s="6"/>
    </row>
    <row r="13" spans="1:60" ht="13.5" hidden="1" customHeight="1" x14ac:dyDescent="0.2">
      <c r="A13" s="5"/>
      <c r="AK13" s="9">
        <f>AK11</f>
        <v>3</v>
      </c>
      <c r="AL13" s="9">
        <f>AL11</f>
        <v>8</v>
      </c>
      <c r="AM13" s="9">
        <f t="shared" ref="AM13:AV13" si="0">SUM(AM11:AM12)</f>
        <v>10</v>
      </c>
      <c r="AN13" s="9">
        <f t="shared" si="0"/>
        <v>9</v>
      </c>
      <c r="AO13" s="9">
        <f t="shared" si="0"/>
        <v>8</v>
      </c>
      <c r="AP13" s="9">
        <f t="shared" si="0"/>
        <v>6</v>
      </c>
      <c r="AQ13" s="9">
        <f t="shared" si="0"/>
        <v>12</v>
      </c>
      <c r="AR13" s="9">
        <f t="shared" si="0"/>
        <v>13</v>
      </c>
      <c r="AS13" s="9">
        <f t="shared" si="0"/>
        <v>16</v>
      </c>
      <c r="AT13" s="9">
        <f t="shared" si="0"/>
        <v>15</v>
      </c>
      <c r="AU13" s="9">
        <f t="shared" si="0"/>
        <v>20</v>
      </c>
      <c r="AV13" s="9">
        <f t="shared" si="0"/>
        <v>34</v>
      </c>
      <c r="AW13" s="9">
        <f t="shared" ref="AW13:BA13" si="1">SUM(AW11:AW12)</f>
        <v>26</v>
      </c>
      <c r="AX13" s="9">
        <f t="shared" si="1"/>
        <v>29</v>
      </c>
      <c r="AY13" s="9">
        <f t="shared" si="1"/>
        <v>22</v>
      </c>
      <c r="AZ13" s="9">
        <f t="shared" si="1"/>
        <v>28</v>
      </c>
      <c r="BA13" s="9">
        <f t="shared" si="1"/>
        <v>18</v>
      </c>
      <c r="BB13" s="9">
        <f>BB11</f>
        <v>24</v>
      </c>
      <c r="BC13" s="9">
        <f t="shared" ref="BC13:BE13" si="2">BC11</f>
        <v>18</v>
      </c>
      <c r="BD13" s="9">
        <f t="shared" si="2"/>
        <v>26</v>
      </c>
      <c r="BE13" s="9">
        <f t="shared" si="2"/>
        <v>17</v>
      </c>
      <c r="BF13" s="9">
        <f t="shared" ref="BF13" si="3">BF11</f>
        <v>15</v>
      </c>
      <c r="BG13" s="9"/>
      <c r="BH13" s="6"/>
    </row>
    <row r="14" spans="1:60" ht="13.5" customHeight="1" x14ac:dyDescent="0.2">
      <c r="A14" s="5"/>
      <c r="B14" s="8" t="s">
        <v>66</v>
      </c>
      <c r="BH14" s="6"/>
    </row>
    <row r="15" spans="1:60" ht="13.5" customHeight="1" x14ac:dyDescent="0.2">
      <c r="A15" s="5"/>
      <c r="C15" s="1" t="s">
        <v>0</v>
      </c>
      <c r="AL15" s="1">
        <v>0</v>
      </c>
      <c r="AM15" s="1">
        <v>0</v>
      </c>
      <c r="AN15" s="1">
        <v>0</v>
      </c>
      <c r="AO15" s="1">
        <v>6</v>
      </c>
      <c r="AP15" s="1">
        <v>8</v>
      </c>
      <c r="AQ15" s="1">
        <v>6</v>
      </c>
      <c r="AR15" s="1">
        <v>3</v>
      </c>
      <c r="AS15" s="1">
        <v>9</v>
      </c>
      <c r="AT15" s="1">
        <v>9</v>
      </c>
      <c r="AU15" s="1">
        <v>9</v>
      </c>
      <c r="AV15" s="1">
        <v>10</v>
      </c>
      <c r="AW15" s="1">
        <v>7</v>
      </c>
      <c r="AX15" s="1">
        <v>8</v>
      </c>
      <c r="AY15" s="1">
        <v>12</v>
      </c>
      <c r="AZ15" s="1">
        <v>5</v>
      </c>
      <c r="BA15" s="1">
        <v>6</v>
      </c>
      <c r="BB15" s="1">
        <v>6</v>
      </c>
      <c r="BC15" s="1">
        <v>7</v>
      </c>
      <c r="BD15" s="1">
        <v>14</v>
      </c>
      <c r="BE15" s="1">
        <v>9</v>
      </c>
      <c r="BF15" s="1">
        <v>9</v>
      </c>
      <c r="BG15" s="1">
        <v>6</v>
      </c>
      <c r="BH15" s="6"/>
    </row>
    <row r="16" spans="1:60" ht="13.5" customHeight="1" x14ac:dyDescent="0.2">
      <c r="A16" s="5"/>
      <c r="B16" s="8" t="s">
        <v>67</v>
      </c>
      <c r="BH16" s="6"/>
    </row>
    <row r="17" spans="1:62" ht="13.5" hidden="1" customHeight="1" x14ac:dyDescent="0.2">
      <c r="A17" s="5"/>
      <c r="C17" s="1" t="s">
        <v>0</v>
      </c>
      <c r="W17" s="1">
        <v>1</v>
      </c>
      <c r="X17" s="1">
        <v>0</v>
      </c>
      <c r="Y17" s="1">
        <v>3</v>
      </c>
      <c r="Z17" s="1">
        <v>0</v>
      </c>
      <c r="AA17" s="1">
        <v>1</v>
      </c>
      <c r="AB17" s="1">
        <v>0</v>
      </c>
      <c r="AC17" s="1">
        <v>2</v>
      </c>
      <c r="AD17" s="1">
        <v>1</v>
      </c>
      <c r="AE17" s="1">
        <v>2</v>
      </c>
      <c r="AF17" s="1">
        <v>4</v>
      </c>
      <c r="AG17" s="1">
        <v>3</v>
      </c>
      <c r="AH17" s="1">
        <v>0</v>
      </c>
      <c r="AI17" s="1">
        <v>2</v>
      </c>
      <c r="AJ17" s="1">
        <v>6</v>
      </c>
      <c r="AK17" s="1">
        <v>4</v>
      </c>
      <c r="AL17" s="1">
        <v>5</v>
      </c>
      <c r="AM17" s="1">
        <v>2</v>
      </c>
      <c r="AN17" s="1">
        <v>2</v>
      </c>
      <c r="AO17" s="1">
        <v>4</v>
      </c>
      <c r="AP17" s="1">
        <v>3</v>
      </c>
      <c r="AQ17" s="1">
        <v>2</v>
      </c>
      <c r="AR17" s="1">
        <v>1</v>
      </c>
      <c r="AS17" s="1">
        <v>4</v>
      </c>
      <c r="AT17" s="1">
        <v>1</v>
      </c>
      <c r="AU17" s="1">
        <v>1</v>
      </c>
      <c r="AV17" s="1">
        <v>1</v>
      </c>
      <c r="AW17" s="1">
        <v>2</v>
      </c>
      <c r="BH17" s="6"/>
    </row>
    <row r="18" spans="1:62" ht="13.5" customHeight="1" x14ac:dyDescent="0.2">
      <c r="A18" s="5"/>
      <c r="C18" s="1" t="s">
        <v>9</v>
      </c>
      <c r="AX18" s="1">
        <v>0</v>
      </c>
      <c r="AY18" s="1">
        <v>0</v>
      </c>
      <c r="AZ18" s="1">
        <v>5</v>
      </c>
      <c r="BA18" s="1">
        <v>3</v>
      </c>
      <c r="BB18" s="1">
        <v>4</v>
      </c>
      <c r="BC18" s="1">
        <v>3</v>
      </c>
      <c r="BD18" s="1">
        <v>0</v>
      </c>
      <c r="BE18" s="1">
        <v>2</v>
      </c>
      <c r="BF18" s="1">
        <v>1</v>
      </c>
      <c r="BG18" s="1">
        <v>0</v>
      </c>
      <c r="BH18" s="6"/>
    </row>
    <row r="19" spans="1:62" ht="13.5" hidden="1" customHeight="1" x14ac:dyDescent="0.2">
      <c r="A19" s="5"/>
      <c r="W19" s="9">
        <f t="shared" ref="W19" si="4">SUM(W17:W18)</f>
        <v>1</v>
      </c>
      <c r="X19" s="9">
        <f t="shared" ref="X19" si="5">SUM(X17:X18)</f>
        <v>0</v>
      </c>
      <c r="Y19" s="9">
        <f t="shared" ref="Y19" si="6">SUM(Y17:Y18)</f>
        <v>3</v>
      </c>
      <c r="Z19" s="9">
        <f t="shared" ref="Z19" si="7">SUM(Z17:Z18)</f>
        <v>0</v>
      </c>
      <c r="AA19" s="9">
        <f t="shared" ref="AA19" si="8">SUM(AA17:AA18)</f>
        <v>1</v>
      </c>
      <c r="AB19" s="9">
        <f t="shared" ref="AB19" si="9">SUM(AB17:AB18)</f>
        <v>0</v>
      </c>
      <c r="AC19" s="9">
        <f t="shared" ref="AC19" si="10">SUM(AC17:AC18)</f>
        <v>2</v>
      </c>
      <c r="AD19" s="9">
        <f t="shared" ref="AD19" si="11">SUM(AD17:AD18)</f>
        <v>1</v>
      </c>
      <c r="AE19" s="9">
        <f t="shared" ref="AE19" si="12">SUM(AE17:AE18)</f>
        <v>2</v>
      </c>
      <c r="AF19" s="9">
        <f t="shared" ref="AF19" si="13">SUM(AF17:AF18)</f>
        <v>4</v>
      </c>
      <c r="AG19" s="9">
        <f t="shared" ref="AG19" si="14">SUM(AG17:AG18)</f>
        <v>3</v>
      </c>
      <c r="AH19" s="9">
        <f t="shared" ref="AH19" si="15">SUM(AH17:AH18)</f>
        <v>0</v>
      </c>
      <c r="AI19" s="9">
        <f t="shared" ref="AI19" si="16">SUM(AI17:AI18)</f>
        <v>2</v>
      </c>
      <c r="AJ19" s="9">
        <f t="shared" ref="AJ19" si="17">SUM(AJ17:AJ18)</f>
        <v>6</v>
      </c>
      <c r="AK19" s="9">
        <f t="shared" ref="AK19" si="18">SUM(AK17:AK18)</f>
        <v>4</v>
      </c>
      <c r="AL19" s="9">
        <f t="shared" ref="AL19" si="19">SUM(AL17:AL18)</f>
        <v>5</v>
      </c>
      <c r="AM19" s="9">
        <f t="shared" ref="AM19" si="20">SUM(AM17:AM18)</f>
        <v>2</v>
      </c>
      <c r="AN19" s="9">
        <f t="shared" ref="AN19" si="21">SUM(AN17:AN18)</f>
        <v>2</v>
      </c>
      <c r="AO19" s="9">
        <f t="shared" ref="AO19:AV19" si="22">SUM(AO17:AO18)</f>
        <v>4</v>
      </c>
      <c r="AP19" s="9">
        <f t="shared" si="22"/>
        <v>3</v>
      </c>
      <c r="AQ19" s="9">
        <f t="shared" si="22"/>
        <v>2</v>
      </c>
      <c r="AR19" s="9">
        <f t="shared" si="22"/>
        <v>1</v>
      </c>
      <c r="AS19" s="9">
        <f t="shared" si="22"/>
        <v>4</v>
      </c>
      <c r="AT19" s="9">
        <f t="shared" si="22"/>
        <v>1</v>
      </c>
      <c r="AU19" s="9">
        <f t="shared" si="22"/>
        <v>1</v>
      </c>
      <c r="AV19" s="9">
        <f t="shared" si="22"/>
        <v>1</v>
      </c>
      <c r="AW19" s="9">
        <f>SUM(AW17:AW18)</f>
        <v>2</v>
      </c>
      <c r="AX19" s="9">
        <f t="shared" ref="AX19:AY19" si="23">SUM(AX18)</f>
        <v>0</v>
      </c>
      <c r="AY19" s="9">
        <f t="shared" si="23"/>
        <v>0</v>
      </c>
      <c r="AZ19" s="9">
        <f>SUM(AZ18)</f>
        <v>5</v>
      </c>
      <c r="BA19" s="9">
        <f>SUM(BA18)</f>
        <v>3</v>
      </c>
      <c r="BB19" s="9">
        <f>SUM(BB18)</f>
        <v>4</v>
      </c>
      <c r="BC19" s="9">
        <f>SUM(BC18)</f>
        <v>3</v>
      </c>
      <c r="BD19" s="9"/>
      <c r="BE19" s="9"/>
      <c r="BF19" s="9"/>
      <c r="BG19" s="9"/>
      <c r="BH19" s="6"/>
    </row>
    <row r="20" spans="1:62" ht="13.5" customHeight="1" x14ac:dyDescent="0.2">
      <c r="A20" s="5"/>
      <c r="B20" s="8" t="s">
        <v>68</v>
      </c>
      <c r="BH20" s="6"/>
    </row>
    <row r="21" spans="1:62" ht="13.5" customHeight="1" x14ac:dyDescent="0.2">
      <c r="A21" s="5"/>
      <c r="C21" s="1" t="s">
        <v>0</v>
      </c>
      <c r="W21" s="1">
        <v>70</v>
      </c>
      <c r="X21" s="1">
        <v>56</v>
      </c>
      <c r="Y21" s="1">
        <v>55</v>
      </c>
      <c r="Z21" s="1">
        <v>56</v>
      </c>
      <c r="AA21" s="1">
        <v>47</v>
      </c>
      <c r="AB21" s="1">
        <v>57</v>
      </c>
      <c r="AC21" s="1">
        <v>53</v>
      </c>
      <c r="AD21" s="1">
        <v>63</v>
      </c>
      <c r="AE21" s="1">
        <v>55</v>
      </c>
      <c r="AF21" s="1">
        <v>44</v>
      </c>
      <c r="AG21" s="1">
        <v>40</v>
      </c>
      <c r="AH21" s="1">
        <v>48</v>
      </c>
      <c r="AI21" s="1">
        <v>53</v>
      </c>
      <c r="AJ21" s="1">
        <v>65</v>
      </c>
      <c r="AK21" s="1">
        <v>58</v>
      </c>
      <c r="AL21" s="1">
        <v>70</v>
      </c>
      <c r="AM21" s="1">
        <v>63</v>
      </c>
      <c r="AN21" s="1">
        <v>77</v>
      </c>
      <c r="AO21" s="1">
        <v>76</v>
      </c>
      <c r="AP21" s="1">
        <v>68</v>
      </c>
      <c r="AQ21" s="1">
        <v>90</v>
      </c>
      <c r="AR21" s="1">
        <v>73</v>
      </c>
      <c r="AS21" s="1">
        <v>107</v>
      </c>
      <c r="AT21" s="1">
        <v>85</v>
      </c>
      <c r="AU21" s="1">
        <v>125</v>
      </c>
      <c r="AV21" s="1">
        <v>117</v>
      </c>
      <c r="AW21" s="1">
        <v>90</v>
      </c>
      <c r="AX21" s="1">
        <v>107</v>
      </c>
      <c r="AY21" s="1">
        <v>109</v>
      </c>
      <c r="AZ21" s="1">
        <v>93</v>
      </c>
      <c r="BA21" s="1">
        <v>94</v>
      </c>
      <c r="BB21" s="1">
        <v>90</v>
      </c>
      <c r="BC21" s="1">
        <v>95</v>
      </c>
      <c r="BD21" s="1">
        <v>91</v>
      </c>
      <c r="BE21" s="1">
        <v>73</v>
      </c>
      <c r="BF21" s="1">
        <v>64</v>
      </c>
      <c r="BG21" s="1">
        <v>54</v>
      </c>
      <c r="BH21" s="6"/>
    </row>
    <row r="22" spans="1:62" ht="13.5" hidden="1" customHeight="1" x14ac:dyDescent="0.2">
      <c r="A22" s="5"/>
      <c r="C22" s="1" t="s">
        <v>5</v>
      </c>
      <c r="W22" s="1">
        <v>3</v>
      </c>
      <c r="X22" s="1">
        <v>1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10</v>
      </c>
      <c r="AI22" s="1">
        <v>7</v>
      </c>
      <c r="AJ22" s="1">
        <v>9</v>
      </c>
      <c r="AK22" s="1">
        <v>4</v>
      </c>
      <c r="AL22" s="1">
        <v>7</v>
      </c>
      <c r="AM22" s="1">
        <v>4</v>
      </c>
      <c r="AN22" s="1">
        <v>0</v>
      </c>
      <c r="AO22" s="1">
        <v>1</v>
      </c>
      <c r="AP22" s="1">
        <v>1</v>
      </c>
      <c r="AQ22" s="1">
        <v>1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H22" s="6"/>
      <c r="BJ22" s="27"/>
    </row>
    <row r="23" spans="1:62" ht="13.5" hidden="1" customHeight="1" x14ac:dyDescent="0.2">
      <c r="A23" s="5"/>
      <c r="W23" s="9">
        <f t="shared" ref="W23:AA23" si="24">SUM(W21:W22)</f>
        <v>73</v>
      </c>
      <c r="X23" s="9">
        <f t="shared" si="24"/>
        <v>57</v>
      </c>
      <c r="Y23" s="9">
        <f t="shared" si="24"/>
        <v>55</v>
      </c>
      <c r="Z23" s="9">
        <f t="shared" si="24"/>
        <v>56</v>
      </c>
      <c r="AA23" s="9">
        <f t="shared" si="24"/>
        <v>47</v>
      </c>
      <c r="AB23" s="9">
        <f t="shared" ref="AB23:AD23" si="25">SUM(AB21:AB22)</f>
        <v>57</v>
      </c>
      <c r="AC23" s="9">
        <f t="shared" si="25"/>
        <v>53</v>
      </c>
      <c r="AD23" s="9">
        <f t="shared" si="25"/>
        <v>63</v>
      </c>
      <c r="AE23" s="9">
        <f t="shared" ref="AE23:AG23" si="26">SUM(AE21:AE22)</f>
        <v>55</v>
      </c>
      <c r="AF23" s="9">
        <f t="shared" si="26"/>
        <v>44</v>
      </c>
      <c r="AG23" s="9">
        <f t="shared" si="26"/>
        <v>40</v>
      </c>
      <c r="AH23" s="9">
        <f t="shared" ref="AH23:AJ23" si="27">SUM(AH21:AH22)</f>
        <v>58</v>
      </c>
      <c r="AI23" s="9">
        <f t="shared" si="27"/>
        <v>60</v>
      </c>
      <c r="AJ23" s="9">
        <f t="shared" si="27"/>
        <v>74</v>
      </c>
      <c r="AK23" s="9">
        <f t="shared" ref="AK23:AV23" si="28">SUM(AK21:AK22)</f>
        <v>62</v>
      </c>
      <c r="AL23" s="9">
        <f t="shared" si="28"/>
        <v>77</v>
      </c>
      <c r="AM23" s="9">
        <f t="shared" si="28"/>
        <v>67</v>
      </c>
      <c r="AN23" s="9">
        <f t="shared" si="28"/>
        <v>77</v>
      </c>
      <c r="AO23" s="9">
        <f t="shared" si="28"/>
        <v>77</v>
      </c>
      <c r="AP23" s="9">
        <f t="shared" si="28"/>
        <v>69</v>
      </c>
      <c r="AQ23" s="9">
        <f t="shared" si="28"/>
        <v>91</v>
      </c>
      <c r="AR23" s="9">
        <f t="shared" si="28"/>
        <v>73</v>
      </c>
      <c r="AS23" s="9">
        <f t="shared" si="28"/>
        <v>107</v>
      </c>
      <c r="AT23" s="9">
        <f t="shared" si="28"/>
        <v>85</v>
      </c>
      <c r="AU23" s="9">
        <f t="shared" si="28"/>
        <v>125</v>
      </c>
      <c r="AV23" s="9">
        <f t="shared" si="28"/>
        <v>117</v>
      </c>
      <c r="AW23" s="9">
        <f t="shared" ref="AW23:BA23" si="29">SUM(AW21:AW22)</f>
        <v>90</v>
      </c>
      <c r="AX23" s="9">
        <f t="shared" si="29"/>
        <v>107</v>
      </c>
      <c r="AY23" s="9">
        <f t="shared" si="29"/>
        <v>109</v>
      </c>
      <c r="AZ23" s="9">
        <f t="shared" si="29"/>
        <v>93</v>
      </c>
      <c r="BA23" s="9">
        <f t="shared" si="29"/>
        <v>94</v>
      </c>
      <c r="BH23" s="6"/>
      <c r="BJ23" s="27"/>
    </row>
    <row r="24" spans="1:62" ht="13.5" customHeight="1" x14ac:dyDescent="0.2">
      <c r="A24" s="5"/>
      <c r="B24" s="8" t="s">
        <v>69</v>
      </c>
      <c r="BH24" s="6"/>
    </row>
    <row r="25" spans="1:62" ht="13.5" customHeight="1" x14ac:dyDescent="0.2">
      <c r="A25" s="5"/>
      <c r="C25" s="1" t="s">
        <v>0</v>
      </c>
      <c r="W25" s="1">
        <v>29</v>
      </c>
      <c r="X25" s="1">
        <v>33</v>
      </c>
      <c r="Y25" s="1">
        <v>20</v>
      </c>
      <c r="Z25" s="1">
        <v>20</v>
      </c>
      <c r="AA25" s="1">
        <v>36</v>
      </c>
      <c r="AB25" s="1">
        <v>41</v>
      </c>
      <c r="AC25" s="1">
        <v>43</v>
      </c>
      <c r="AD25" s="1">
        <v>38</v>
      </c>
      <c r="AE25" s="1">
        <v>27</v>
      </c>
      <c r="AF25" s="1">
        <v>34</v>
      </c>
      <c r="AG25" s="1">
        <v>36</v>
      </c>
      <c r="AH25" s="1">
        <v>38</v>
      </c>
      <c r="AI25" s="1">
        <v>34</v>
      </c>
      <c r="AJ25" s="1">
        <v>68</v>
      </c>
      <c r="AK25" s="1">
        <v>40</v>
      </c>
      <c r="AL25" s="1">
        <v>90</v>
      </c>
      <c r="AM25" s="1">
        <v>69</v>
      </c>
      <c r="AN25" s="1">
        <v>96</v>
      </c>
      <c r="AO25" s="1">
        <v>69</v>
      </c>
      <c r="AP25" s="1">
        <v>47</v>
      </c>
      <c r="AQ25" s="1">
        <v>44</v>
      </c>
      <c r="AR25" s="1">
        <v>31</v>
      </c>
      <c r="AS25" s="1">
        <v>32</v>
      </c>
      <c r="AT25" s="1">
        <v>34</v>
      </c>
      <c r="AU25" s="1">
        <v>29</v>
      </c>
      <c r="AV25" s="1">
        <v>36</v>
      </c>
      <c r="AW25" s="1">
        <v>31</v>
      </c>
      <c r="AX25" s="1">
        <v>24</v>
      </c>
      <c r="AY25" s="1">
        <v>40</v>
      </c>
      <c r="AZ25" s="1">
        <v>60</v>
      </c>
      <c r="BA25" s="1">
        <v>66</v>
      </c>
      <c r="BB25" s="1">
        <v>61</v>
      </c>
      <c r="BC25" s="1">
        <v>86</v>
      </c>
      <c r="BD25" s="1">
        <v>119</v>
      </c>
      <c r="BE25" s="1">
        <v>101</v>
      </c>
      <c r="BF25" s="1">
        <v>103</v>
      </c>
      <c r="BG25" s="1">
        <v>101</v>
      </c>
      <c r="BH25" s="6"/>
    </row>
    <row r="26" spans="1:62" ht="13.5" customHeight="1" x14ac:dyDescent="0.2">
      <c r="A26" s="5"/>
      <c r="C26" s="1" t="s">
        <v>5</v>
      </c>
      <c r="W26" s="1">
        <v>1</v>
      </c>
      <c r="X26" s="1">
        <v>5</v>
      </c>
      <c r="Y26" s="1">
        <v>6</v>
      </c>
      <c r="Z26" s="1">
        <v>15</v>
      </c>
      <c r="AA26" s="1">
        <v>12</v>
      </c>
      <c r="AB26" s="1">
        <v>20</v>
      </c>
      <c r="AC26" s="1">
        <v>19</v>
      </c>
      <c r="AD26" s="1">
        <v>33</v>
      </c>
      <c r="AE26" s="1">
        <v>36</v>
      </c>
      <c r="AF26" s="1">
        <v>21</v>
      </c>
      <c r="AG26" s="1">
        <v>33</v>
      </c>
      <c r="AH26" s="1">
        <v>44</v>
      </c>
      <c r="AI26" s="1">
        <v>31</v>
      </c>
      <c r="AJ26" s="1">
        <v>44</v>
      </c>
      <c r="AK26" s="1">
        <v>37</v>
      </c>
      <c r="AL26" s="1">
        <v>48</v>
      </c>
      <c r="AM26" s="1">
        <v>54</v>
      </c>
      <c r="AN26" s="1">
        <v>53</v>
      </c>
      <c r="AO26" s="1">
        <v>52</v>
      </c>
      <c r="AP26" s="1">
        <v>42</v>
      </c>
      <c r="AQ26" s="1">
        <v>56</v>
      </c>
      <c r="AR26" s="1">
        <v>41</v>
      </c>
      <c r="AS26" s="1">
        <v>49</v>
      </c>
      <c r="AT26" s="1">
        <v>35</v>
      </c>
      <c r="AU26" s="1">
        <v>77</v>
      </c>
      <c r="AV26" s="1">
        <v>57</v>
      </c>
      <c r="AW26" s="1">
        <v>33</v>
      </c>
      <c r="AX26" s="1">
        <v>44</v>
      </c>
      <c r="AY26" s="1">
        <v>73</v>
      </c>
      <c r="AZ26" s="1">
        <v>164</v>
      </c>
      <c r="BA26" s="1">
        <v>171</v>
      </c>
      <c r="BB26" s="1">
        <v>178</v>
      </c>
      <c r="BC26" s="1">
        <v>121</v>
      </c>
      <c r="BD26" s="1">
        <v>144</v>
      </c>
      <c r="BE26" s="1">
        <v>135</v>
      </c>
      <c r="BF26" s="1">
        <v>196</v>
      </c>
      <c r="BG26" s="1">
        <v>648</v>
      </c>
      <c r="BH26" s="6"/>
    </row>
    <row r="27" spans="1:62" ht="13.5" customHeight="1" x14ac:dyDescent="0.2">
      <c r="A27" s="5"/>
      <c r="W27" s="9">
        <f t="shared" ref="W27:AA27" si="30">SUM(W25:W26)</f>
        <v>30</v>
      </c>
      <c r="X27" s="9">
        <f t="shared" si="30"/>
        <v>38</v>
      </c>
      <c r="Y27" s="9">
        <f t="shared" si="30"/>
        <v>26</v>
      </c>
      <c r="Z27" s="9">
        <f t="shared" si="30"/>
        <v>35</v>
      </c>
      <c r="AA27" s="9">
        <f t="shared" si="30"/>
        <v>48</v>
      </c>
      <c r="AB27" s="9">
        <f t="shared" ref="AB27:AD27" si="31">SUM(AB25:AB26)</f>
        <v>61</v>
      </c>
      <c r="AC27" s="9">
        <f t="shared" si="31"/>
        <v>62</v>
      </c>
      <c r="AD27" s="9">
        <f t="shared" si="31"/>
        <v>71</v>
      </c>
      <c r="AE27" s="9">
        <f t="shared" ref="AE27:AG27" si="32">SUM(AE25:AE26)</f>
        <v>63</v>
      </c>
      <c r="AF27" s="9">
        <f t="shared" si="32"/>
        <v>55</v>
      </c>
      <c r="AG27" s="9">
        <f t="shared" si="32"/>
        <v>69</v>
      </c>
      <c r="AH27" s="9">
        <f t="shared" ref="AH27:AJ27" si="33">SUM(AH25:AH26)</f>
        <v>82</v>
      </c>
      <c r="AI27" s="9">
        <f t="shared" si="33"/>
        <v>65</v>
      </c>
      <c r="AJ27" s="9">
        <f t="shared" si="33"/>
        <v>112</v>
      </c>
      <c r="AK27" s="9">
        <f>SUM(AK25:AK26)</f>
        <v>77</v>
      </c>
      <c r="AL27" s="9">
        <f t="shared" ref="AL27:AV27" si="34">SUM(AL25:AL26)</f>
        <v>138</v>
      </c>
      <c r="AM27" s="9">
        <f t="shared" si="34"/>
        <v>123</v>
      </c>
      <c r="AN27" s="9">
        <f t="shared" si="34"/>
        <v>149</v>
      </c>
      <c r="AO27" s="9">
        <f t="shared" si="34"/>
        <v>121</v>
      </c>
      <c r="AP27" s="9">
        <f t="shared" si="34"/>
        <v>89</v>
      </c>
      <c r="AQ27" s="9">
        <f t="shared" si="34"/>
        <v>100</v>
      </c>
      <c r="AR27" s="9">
        <f t="shared" si="34"/>
        <v>72</v>
      </c>
      <c r="AS27" s="9">
        <f t="shared" si="34"/>
        <v>81</v>
      </c>
      <c r="AT27" s="9">
        <f t="shared" si="34"/>
        <v>69</v>
      </c>
      <c r="AU27" s="9">
        <f t="shared" si="34"/>
        <v>106</v>
      </c>
      <c r="AV27" s="9">
        <f t="shared" si="34"/>
        <v>93</v>
      </c>
      <c r="AW27" s="9">
        <f t="shared" ref="AW27:BB27" si="35">SUM(AW25:AW26)</f>
        <v>64</v>
      </c>
      <c r="AX27" s="9">
        <f t="shared" si="35"/>
        <v>68</v>
      </c>
      <c r="AY27" s="9">
        <f t="shared" si="35"/>
        <v>113</v>
      </c>
      <c r="AZ27" s="9">
        <f t="shared" si="35"/>
        <v>224</v>
      </c>
      <c r="BA27" s="9">
        <f t="shared" si="35"/>
        <v>237</v>
      </c>
      <c r="BB27" s="9">
        <f t="shared" si="35"/>
        <v>239</v>
      </c>
      <c r="BC27" s="9">
        <f t="shared" ref="BC27:BD27" si="36">SUM(BC25:BC26)</f>
        <v>207</v>
      </c>
      <c r="BD27" s="9">
        <f t="shared" si="36"/>
        <v>263</v>
      </c>
      <c r="BE27" s="9">
        <f t="shared" ref="BE27:BF27" si="37">SUM(BE25:BE26)</f>
        <v>236</v>
      </c>
      <c r="BF27" s="9">
        <f t="shared" si="37"/>
        <v>299</v>
      </c>
      <c r="BG27" s="9">
        <f t="shared" ref="BG27" si="38">SUM(BG25:BG26)</f>
        <v>749</v>
      </c>
      <c r="BH27" s="6"/>
    </row>
    <row r="28" spans="1:62" ht="13.5" customHeight="1" x14ac:dyDescent="0.2">
      <c r="A28" s="5"/>
      <c r="B28" s="8" t="s">
        <v>70</v>
      </c>
      <c r="BH28" s="6"/>
    </row>
    <row r="29" spans="1:62" ht="13.5" customHeight="1" x14ac:dyDescent="0.2">
      <c r="A29" s="5"/>
      <c r="C29" s="1" t="s">
        <v>0</v>
      </c>
      <c r="W29" s="1">
        <v>132</v>
      </c>
      <c r="X29" s="1">
        <v>167</v>
      </c>
      <c r="Y29" s="1">
        <v>163</v>
      </c>
      <c r="Z29" s="1">
        <v>206</v>
      </c>
      <c r="AA29" s="1">
        <v>186</v>
      </c>
      <c r="AB29" s="1">
        <v>227</v>
      </c>
      <c r="AC29" s="1">
        <v>251</v>
      </c>
      <c r="AD29" s="1">
        <v>76</v>
      </c>
      <c r="AE29" s="1">
        <v>61</v>
      </c>
      <c r="AF29" s="1">
        <v>65</v>
      </c>
      <c r="AG29" s="1">
        <v>88</v>
      </c>
      <c r="AH29" s="1">
        <v>75</v>
      </c>
      <c r="AI29" s="1">
        <v>94</v>
      </c>
      <c r="AJ29" s="1">
        <v>74</v>
      </c>
      <c r="AK29" s="1">
        <v>101</v>
      </c>
      <c r="AL29" s="1">
        <v>96</v>
      </c>
      <c r="AM29" s="1">
        <v>96</v>
      </c>
      <c r="AN29" s="1">
        <v>129</v>
      </c>
      <c r="AO29" s="1">
        <v>119</v>
      </c>
      <c r="AP29" s="1">
        <v>120</v>
      </c>
      <c r="AQ29" s="1">
        <v>135</v>
      </c>
      <c r="AR29" s="1">
        <v>104</v>
      </c>
      <c r="AS29" s="1">
        <v>134</v>
      </c>
      <c r="AT29" s="1">
        <v>122</v>
      </c>
      <c r="AU29" s="1">
        <v>119</v>
      </c>
      <c r="AV29" s="1">
        <v>123</v>
      </c>
      <c r="AW29" s="1">
        <v>120</v>
      </c>
      <c r="AX29" s="1">
        <v>118</v>
      </c>
      <c r="AY29" s="1">
        <v>98</v>
      </c>
      <c r="AZ29" s="1">
        <v>80</v>
      </c>
      <c r="BA29" s="1">
        <v>63</v>
      </c>
      <c r="BB29" s="1">
        <v>44</v>
      </c>
      <c r="BC29" s="1">
        <v>42</v>
      </c>
      <c r="BD29" s="1">
        <v>61</v>
      </c>
      <c r="BE29" s="1">
        <v>57</v>
      </c>
      <c r="BF29" s="1">
        <v>54</v>
      </c>
      <c r="BG29" s="1">
        <v>45</v>
      </c>
      <c r="BH29" s="6"/>
    </row>
    <row r="30" spans="1:62" ht="13.5" customHeight="1" x14ac:dyDescent="0.2">
      <c r="A30" s="5"/>
      <c r="C30" s="1" t="s">
        <v>9</v>
      </c>
      <c r="AU30" s="1">
        <v>1</v>
      </c>
      <c r="AV30" s="1">
        <v>2</v>
      </c>
      <c r="AW30" s="1">
        <v>2</v>
      </c>
      <c r="AX30" s="1">
        <v>4</v>
      </c>
      <c r="AY30" s="1">
        <v>6</v>
      </c>
      <c r="AZ30" s="1">
        <v>23</v>
      </c>
      <c r="BA30" s="1">
        <v>8</v>
      </c>
      <c r="BB30" s="1">
        <v>12</v>
      </c>
      <c r="BC30" s="1">
        <v>12</v>
      </c>
      <c r="BD30" s="1">
        <v>10</v>
      </c>
      <c r="BE30" s="1">
        <v>8</v>
      </c>
      <c r="BF30" s="1">
        <v>12</v>
      </c>
      <c r="BG30" s="1">
        <v>11</v>
      </c>
      <c r="BH30" s="6"/>
    </row>
    <row r="31" spans="1:62" ht="13.5" customHeight="1" x14ac:dyDescent="0.2">
      <c r="A31" s="5"/>
      <c r="C31" s="1" t="s">
        <v>5</v>
      </c>
      <c r="W31" s="1">
        <v>194</v>
      </c>
      <c r="X31" s="1">
        <v>228</v>
      </c>
      <c r="Y31" s="1">
        <v>219</v>
      </c>
      <c r="Z31" s="1">
        <v>252</v>
      </c>
      <c r="AA31" s="1">
        <v>256</v>
      </c>
      <c r="AB31" s="1">
        <v>210</v>
      </c>
      <c r="AC31" s="1">
        <v>215</v>
      </c>
      <c r="AD31" s="1">
        <v>211</v>
      </c>
      <c r="AE31" s="1">
        <v>204</v>
      </c>
      <c r="AF31" s="1">
        <v>221</v>
      </c>
      <c r="AG31" s="1">
        <v>199</v>
      </c>
      <c r="AH31" s="1">
        <v>182</v>
      </c>
      <c r="AI31" s="1">
        <v>182</v>
      </c>
      <c r="AJ31" s="1">
        <v>203</v>
      </c>
      <c r="AK31" s="1">
        <v>196</v>
      </c>
      <c r="AL31" s="1">
        <v>194</v>
      </c>
      <c r="AM31" s="1">
        <v>283</v>
      </c>
      <c r="AN31" s="1">
        <v>229</v>
      </c>
      <c r="AO31" s="1">
        <v>203</v>
      </c>
      <c r="AP31" s="1">
        <v>202</v>
      </c>
      <c r="AQ31" s="1">
        <v>161</v>
      </c>
      <c r="AR31" s="1">
        <v>152</v>
      </c>
      <c r="AS31" s="1">
        <v>190</v>
      </c>
      <c r="AT31" s="1">
        <v>156</v>
      </c>
      <c r="AU31" s="1">
        <v>134</v>
      </c>
      <c r="AV31" s="1">
        <v>146</v>
      </c>
      <c r="AW31" s="1">
        <v>157</v>
      </c>
      <c r="AX31" s="1">
        <v>154</v>
      </c>
      <c r="AY31" s="1">
        <v>177</v>
      </c>
      <c r="AZ31" s="1">
        <v>161</v>
      </c>
      <c r="BA31" s="1">
        <v>132</v>
      </c>
      <c r="BB31" s="1">
        <v>96</v>
      </c>
      <c r="BC31" s="1">
        <v>96</v>
      </c>
      <c r="BD31" s="1">
        <v>114</v>
      </c>
      <c r="BE31" s="1">
        <v>127</v>
      </c>
      <c r="BF31" s="1">
        <v>103</v>
      </c>
      <c r="BG31" s="1">
        <v>123</v>
      </c>
      <c r="BH31" s="6"/>
    </row>
    <row r="32" spans="1:62" ht="13.5" customHeight="1" x14ac:dyDescent="0.2">
      <c r="A32" s="5"/>
      <c r="C32" s="1" t="s">
        <v>11</v>
      </c>
      <c r="W32" s="1">
        <v>58</v>
      </c>
      <c r="X32" s="1">
        <v>47</v>
      </c>
      <c r="Y32" s="1">
        <v>45</v>
      </c>
      <c r="Z32" s="1">
        <v>63</v>
      </c>
      <c r="AA32" s="1">
        <v>61</v>
      </c>
      <c r="AB32" s="1">
        <v>62</v>
      </c>
      <c r="AC32" s="1">
        <v>57</v>
      </c>
      <c r="AD32" s="1">
        <v>50</v>
      </c>
      <c r="AE32" s="1">
        <v>44</v>
      </c>
      <c r="AF32" s="1">
        <v>54</v>
      </c>
      <c r="AG32" s="1">
        <v>36</v>
      </c>
      <c r="AH32" s="1">
        <v>47</v>
      </c>
      <c r="AI32" s="1">
        <v>36</v>
      </c>
      <c r="AJ32" s="1">
        <v>36</v>
      </c>
      <c r="AK32" s="1">
        <v>52</v>
      </c>
      <c r="AL32" s="1">
        <v>43</v>
      </c>
      <c r="AM32" s="1">
        <v>53</v>
      </c>
      <c r="AN32" s="1">
        <v>59</v>
      </c>
      <c r="AO32" s="1">
        <v>41</v>
      </c>
      <c r="AP32" s="1">
        <v>41</v>
      </c>
      <c r="AQ32" s="1">
        <v>39</v>
      </c>
      <c r="AR32" s="1">
        <v>40</v>
      </c>
      <c r="AS32" s="1">
        <v>49</v>
      </c>
      <c r="AT32" s="1">
        <v>33</v>
      </c>
      <c r="AU32" s="1">
        <v>25</v>
      </c>
      <c r="AV32" s="1">
        <v>35</v>
      </c>
      <c r="AW32" s="1">
        <v>24</v>
      </c>
      <c r="AX32" s="1">
        <v>35</v>
      </c>
      <c r="AY32" s="1">
        <v>26</v>
      </c>
      <c r="AZ32" s="1">
        <v>32</v>
      </c>
      <c r="BA32" s="1">
        <v>20</v>
      </c>
      <c r="BB32" s="1">
        <v>18</v>
      </c>
      <c r="BC32" s="1">
        <v>24</v>
      </c>
      <c r="BD32" s="1">
        <v>24</v>
      </c>
      <c r="BE32" s="1">
        <v>16</v>
      </c>
      <c r="BF32" s="1">
        <v>14</v>
      </c>
      <c r="BG32" s="1">
        <v>12</v>
      </c>
      <c r="BH32" s="6"/>
    </row>
    <row r="33" spans="1:60" ht="13.5" customHeight="1" x14ac:dyDescent="0.2">
      <c r="A33" s="5"/>
      <c r="C33" s="1" t="s">
        <v>7</v>
      </c>
      <c r="W33" s="1">
        <v>10</v>
      </c>
      <c r="X33" s="1">
        <v>14</v>
      </c>
      <c r="Y33" s="1">
        <v>12</v>
      </c>
      <c r="Z33" s="1">
        <v>6</v>
      </c>
      <c r="AA33" s="1">
        <v>14</v>
      </c>
      <c r="AB33" s="1">
        <v>17</v>
      </c>
      <c r="AC33" s="1">
        <v>15</v>
      </c>
      <c r="AD33" s="1">
        <v>7</v>
      </c>
      <c r="AE33" s="1">
        <v>6</v>
      </c>
      <c r="AF33" s="1">
        <v>2</v>
      </c>
      <c r="AG33" s="1">
        <v>3</v>
      </c>
      <c r="AH33" s="1">
        <v>9</v>
      </c>
      <c r="AI33" s="1">
        <v>4</v>
      </c>
      <c r="AJ33" s="1">
        <v>1</v>
      </c>
      <c r="AK33" s="1">
        <v>1</v>
      </c>
      <c r="AL33" s="1">
        <v>2</v>
      </c>
      <c r="AM33" s="1">
        <v>4</v>
      </c>
      <c r="AN33" s="1">
        <v>4</v>
      </c>
      <c r="AO33" s="1">
        <v>2</v>
      </c>
      <c r="AP33" s="1">
        <v>0</v>
      </c>
      <c r="AQ33" s="1">
        <v>1</v>
      </c>
      <c r="AR33" s="1">
        <v>0</v>
      </c>
      <c r="AS33" s="1">
        <v>4</v>
      </c>
      <c r="AT33" s="1">
        <v>1</v>
      </c>
      <c r="AU33" s="1">
        <v>2</v>
      </c>
      <c r="AV33" s="1">
        <v>7</v>
      </c>
      <c r="AW33" s="1">
        <v>6</v>
      </c>
      <c r="AX33" s="1">
        <v>15</v>
      </c>
      <c r="AY33" s="1">
        <v>6</v>
      </c>
      <c r="AZ33" s="1">
        <v>5</v>
      </c>
      <c r="BA33" s="1">
        <v>5</v>
      </c>
      <c r="BB33" s="1">
        <v>7</v>
      </c>
      <c r="BC33" s="1">
        <v>10</v>
      </c>
      <c r="BD33" s="1">
        <v>6</v>
      </c>
      <c r="BE33" s="1">
        <v>7</v>
      </c>
      <c r="BF33" s="1">
        <v>4</v>
      </c>
      <c r="BG33" s="1">
        <v>11</v>
      </c>
      <c r="BH33" s="6"/>
    </row>
    <row r="34" spans="1:60" ht="13.5" customHeight="1" x14ac:dyDescent="0.2">
      <c r="A34" s="5"/>
      <c r="W34" s="9">
        <f t="shared" ref="W34:AA34" si="39">SUM(W29:W33)</f>
        <v>394</v>
      </c>
      <c r="X34" s="9">
        <f t="shared" si="39"/>
        <v>456</v>
      </c>
      <c r="Y34" s="9">
        <f t="shared" si="39"/>
        <v>439</v>
      </c>
      <c r="Z34" s="9">
        <f t="shared" si="39"/>
        <v>527</v>
      </c>
      <c r="AA34" s="9">
        <f t="shared" si="39"/>
        <v>517</v>
      </c>
      <c r="AB34" s="9">
        <f t="shared" ref="AB34:AD34" si="40">SUM(AB29:AB33)</f>
        <v>516</v>
      </c>
      <c r="AC34" s="9">
        <f t="shared" si="40"/>
        <v>538</v>
      </c>
      <c r="AD34" s="9">
        <f t="shared" si="40"/>
        <v>344</v>
      </c>
      <c r="AE34" s="9">
        <f t="shared" ref="AE34:AG34" si="41">SUM(AE29:AE33)</f>
        <v>315</v>
      </c>
      <c r="AF34" s="9">
        <f t="shared" si="41"/>
        <v>342</v>
      </c>
      <c r="AG34" s="9">
        <f t="shared" si="41"/>
        <v>326</v>
      </c>
      <c r="AH34" s="9">
        <f>SUM(AH29:AH33)</f>
        <v>313</v>
      </c>
      <c r="AI34" s="9">
        <f t="shared" ref="AI34:AJ34" si="42">SUM(AI29:AI33)</f>
        <v>316</v>
      </c>
      <c r="AJ34" s="9">
        <f t="shared" si="42"/>
        <v>314</v>
      </c>
      <c r="AK34" s="9">
        <f>SUM(AK29:AK33)</f>
        <v>350</v>
      </c>
      <c r="AL34" s="9">
        <f t="shared" ref="AL34:AV34" si="43">SUM(AL29:AL33)</f>
        <v>335</v>
      </c>
      <c r="AM34" s="9">
        <f t="shared" si="43"/>
        <v>436</v>
      </c>
      <c r="AN34" s="9">
        <f t="shared" si="43"/>
        <v>421</v>
      </c>
      <c r="AO34" s="9">
        <f t="shared" si="43"/>
        <v>365</v>
      </c>
      <c r="AP34" s="9">
        <f t="shared" si="43"/>
        <v>363</v>
      </c>
      <c r="AQ34" s="9">
        <f t="shared" si="43"/>
        <v>336</v>
      </c>
      <c r="AR34" s="9">
        <f t="shared" si="43"/>
        <v>296</v>
      </c>
      <c r="AS34" s="9">
        <f t="shared" si="43"/>
        <v>377</v>
      </c>
      <c r="AT34" s="9">
        <f t="shared" si="43"/>
        <v>312</v>
      </c>
      <c r="AU34" s="9">
        <f t="shared" si="43"/>
        <v>281</v>
      </c>
      <c r="AV34" s="9">
        <f t="shared" si="43"/>
        <v>313</v>
      </c>
      <c r="AW34" s="9">
        <f t="shared" ref="AW34:BB34" si="44">SUM(AW29:AW33)</f>
        <v>309</v>
      </c>
      <c r="AX34" s="9">
        <f t="shared" si="44"/>
        <v>326</v>
      </c>
      <c r="AY34" s="9">
        <f t="shared" si="44"/>
        <v>313</v>
      </c>
      <c r="AZ34" s="9">
        <f t="shared" si="44"/>
        <v>301</v>
      </c>
      <c r="BA34" s="9">
        <f t="shared" si="44"/>
        <v>228</v>
      </c>
      <c r="BB34" s="9">
        <f t="shared" si="44"/>
        <v>177</v>
      </c>
      <c r="BC34" s="9">
        <f t="shared" ref="BC34:BD34" si="45">SUM(BC29:BC33)</f>
        <v>184</v>
      </c>
      <c r="BD34" s="9">
        <f t="shared" si="45"/>
        <v>215</v>
      </c>
      <c r="BE34" s="9">
        <f t="shared" ref="BE34:BF34" si="46">SUM(BE29:BE33)</f>
        <v>215</v>
      </c>
      <c r="BF34" s="9">
        <f t="shared" si="46"/>
        <v>187</v>
      </c>
      <c r="BG34" s="9">
        <f t="shared" ref="BG34" si="47">SUM(BG29:BG33)</f>
        <v>202</v>
      </c>
      <c r="BH34" s="6"/>
    </row>
    <row r="35" spans="1:60" ht="13.5" customHeight="1" x14ac:dyDescent="0.2">
      <c r="A35" s="5"/>
      <c r="B35" s="8" t="s">
        <v>71</v>
      </c>
      <c r="BH35" s="6"/>
    </row>
    <row r="36" spans="1:60" ht="13.5" customHeight="1" x14ac:dyDescent="0.2">
      <c r="A36" s="5"/>
      <c r="C36" s="1" t="s">
        <v>0</v>
      </c>
      <c r="AL36" s="1">
        <v>37</v>
      </c>
      <c r="AM36" s="1">
        <v>27</v>
      </c>
      <c r="AN36" s="1">
        <v>50</v>
      </c>
      <c r="AO36" s="1">
        <v>40</v>
      </c>
      <c r="AP36" s="1">
        <v>46</v>
      </c>
      <c r="AQ36" s="1">
        <v>45</v>
      </c>
      <c r="AR36" s="1">
        <v>49</v>
      </c>
      <c r="AS36" s="1">
        <v>54</v>
      </c>
      <c r="AT36" s="1">
        <v>61</v>
      </c>
      <c r="AU36" s="1">
        <v>53</v>
      </c>
      <c r="AV36" s="1">
        <v>67</v>
      </c>
      <c r="AW36" s="1">
        <v>87</v>
      </c>
      <c r="AX36" s="1">
        <v>81</v>
      </c>
      <c r="AY36" s="1">
        <v>84</v>
      </c>
      <c r="AZ36" s="1">
        <v>103</v>
      </c>
      <c r="BA36" s="1">
        <v>112</v>
      </c>
      <c r="BB36" s="1">
        <v>103</v>
      </c>
      <c r="BC36" s="1">
        <v>133</v>
      </c>
      <c r="BD36" s="1">
        <v>148</v>
      </c>
      <c r="BE36" s="1">
        <v>125</v>
      </c>
      <c r="BF36" s="1">
        <v>127</v>
      </c>
      <c r="BG36" s="1">
        <v>124</v>
      </c>
      <c r="BH36" s="6"/>
    </row>
    <row r="37" spans="1:60" ht="13.5" customHeight="1" x14ac:dyDescent="0.2">
      <c r="A37" s="5"/>
      <c r="C37" s="1" t="s">
        <v>9</v>
      </c>
      <c r="AW37" s="1">
        <v>1</v>
      </c>
      <c r="AX37" s="1">
        <v>2</v>
      </c>
      <c r="AY37" s="1">
        <v>3</v>
      </c>
      <c r="AZ37" s="1">
        <v>2</v>
      </c>
      <c r="BA37" s="1">
        <v>1</v>
      </c>
      <c r="BB37" s="1">
        <v>2</v>
      </c>
      <c r="BC37" s="1">
        <v>4</v>
      </c>
      <c r="BD37" s="1">
        <v>2</v>
      </c>
      <c r="BH37" s="6"/>
    </row>
    <row r="38" spans="1:60" ht="13.5" customHeight="1" x14ac:dyDescent="0.2">
      <c r="A38" s="5"/>
      <c r="C38" s="1" t="s">
        <v>5</v>
      </c>
      <c r="AL38" s="1">
        <v>4</v>
      </c>
      <c r="AM38" s="1">
        <v>5</v>
      </c>
      <c r="AN38" s="1">
        <v>21</v>
      </c>
      <c r="AO38" s="1">
        <v>33</v>
      </c>
      <c r="AP38" s="1">
        <v>33</v>
      </c>
      <c r="AQ38" s="1">
        <v>33</v>
      </c>
      <c r="AR38" s="1">
        <v>71</v>
      </c>
      <c r="AS38" s="1">
        <v>95</v>
      </c>
      <c r="AT38" s="1">
        <v>100</v>
      </c>
      <c r="AU38" s="1">
        <v>117</v>
      </c>
      <c r="AV38" s="1">
        <v>64</v>
      </c>
      <c r="AW38" s="1">
        <v>89</v>
      </c>
      <c r="AX38" s="1">
        <v>80</v>
      </c>
      <c r="AY38" s="1">
        <v>201</v>
      </c>
      <c r="AZ38" s="1">
        <v>282</v>
      </c>
      <c r="BA38" s="1">
        <v>220</v>
      </c>
      <c r="BB38" s="1">
        <v>129</v>
      </c>
      <c r="BC38" s="1">
        <v>102</v>
      </c>
      <c r="BD38" s="1">
        <v>82</v>
      </c>
      <c r="BE38" s="1">
        <v>80</v>
      </c>
      <c r="BF38" s="1">
        <v>54</v>
      </c>
      <c r="BG38" s="1">
        <v>68</v>
      </c>
      <c r="BH38" s="6"/>
    </row>
    <row r="39" spans="1:60" ht="13.5" customHeight="1" x14ac:dyDescent="0.2">
      <c r="A39" s="5"/>
      <c r="AL39" s="9">
        <f t="shared" ref="AL39:AV39" si="48">SUM(AL36:AL38)</f>
        <v>41</v>
      </c>
      <c r="AM39" s="9">
        <f t="shared" si="48"/>
        <v>32</v>
      </c>
      <c r="AN39" s="9">
        <f t="shared" si="48"/>
        <v>71</v>
      </c>
      <c r="AO39" s="9">
        <f t="shared" si="48"/>
        <v>73</v>
      </c>
      <c r="AP39" s="9">
        <f t="shared" si="48"/>
        <v>79</v>
      </c>
      <c r="AQ39" s="9">
        <f t="shared" si="48"/>
        <v>78</v>
      </c>
      <c r="AR39" s="9">
        <f t="shared" si="48"/>
        <v>120</v>
      </c>
      <c r="AS39" s="9">
        <f t="shared" si="48"/>
        <v>149</v>
      </c>
      <c r="AT39" s="9">
        <f t="shared" si="48"/>
        <v>161</v>
      </c>
      <c r="AU39" s="9">
        <f t="shared" si="48"/>
        <v>170</v>
      </c>
      <c r="AV39" s="9">
        <f t="shared" si="48"/>
        <v>131</v>
      </c>
      <c r="AW39" s="9">
        <f t="shared" ref="AW39:BB39" si="49">SUM(AW36:AW38)</f>
        <v>177</v>
      </c>
      <c r="AX39" s="9">
        <f t="shared" si="49"/>
        <v>163</v>
      </c>
      <c r="AY39" s="9">
        <f t="shared" si="49"/>
        <v>288</v>
      </c>
      <c r="AZ39" s="9">
        <f t="shared" si="49"/>
        <v>387</v>
      </c>
      <c r="BA39" s="9">
        <f t="shared" si="49"/>
        <v>333</v>
      </c>
      <c r="BB39" s="9">
        <f t="shared" si="49"/>
        <v>234</v>
      </c>
      <c r="BC39" s="9">
        <f t="shared" ref="BC39:BD39" si="50">SUM(BC36:BC38)</f>
        <v>239</v>
      </c>
      <c r="BD39" s="9">
        <f t="shared" si="50"/>
        <v>232</v>
      </c>
      <c r="BE39" s="9">
        <f t="shared" ref="BE39:BF39" si="51">SUM(BE36:BE38)</f>
        <v>205</v>
      </c>
      <c r="BF39" s="9">
        <f t="shared" si="51"/>
        <v>181</v>
      </c>
      <c r="BG39" s="9">
        <f t="shared" ref="BG39" si="52">SUM(BG36:BG38)</f>
        <v>192</v>
      </c>
      <c r="BH39" s="6"/>
    </row>
    <row r="40" spans="1:60" ht="13.5" customHeight="1" x14ac:dyDescent="0.2">
      <c r="A40" s="5"/>
      <c r="B40" s="8" t="s">
        <v>92</v>
      </c>
      <c r="BH40" s="6"/>
    </row>
    <row r="41" spans="1:60" ht="13.5" customHeight="1" x14ac:dyDescent="0.2">
      <c r="A41" s="5"/>
      <c r="C41" s="1" t="s">
        <v>0</v>
      </c>
      <c r="W41" s="1">
        <v>8</v>
      </c>
      <c r="X41" s="1">
        <v>6</v>
      </c>
      <c r="Y41" s="1">
        <v>6</v>
      </c>
      <c r="Z41" s="1">
        <v>7</v>
      </c>
      <c r="AA41" s="1">
        <v>4</v>
      </c>
      <c r="AB41" s="1">
        <v>9</v>
      </c>
      <c r="AC41" s="1">
        <v>7</v>
      </c>
      <c r="AD41" s="1">
        <v>9</v>
      </c>
      <c r="AE41" s="1">
        <v>8</v>
      </c>
      <c r="AF41" s="1">
        <v>15</v>
      </c>
      <c r="AG41" s="1">
        <v>17</v>
      </c>
      <c r="AH41" s="1">
        <v>11</v>
      </c>
      <c r="AI41" s="1">
        <v>20</v>
      </c>
      <c r="AJ41" s="1">
        <v>12</v>
      </c>
      <c r="AK41" s="1">
        <v>23</v>
      </c>
      <c r="AL41" s="1">
        <v>9</v>
      </c>
      <c r="AM41" s="1">
        <v>26</v>
      </c>
      <c r="AN41" s="1">
        <v>20</v>
      </c>
      <c r="AO41" s="1">
        <v>16</v>
      </c>
      <c r="AP41" s="1">
        <v>26</v>
      </c>
      <c r="AQ41" s="1">
        <v>26</v>
      </c>
      <c r="AR41" s="1">
        <v>19</v>
      </c>
      <c r="AS41" s="1">
        <v>24</v>
      </c>
      <c r="AT41" s="1">
        <v>37</v>
      </c>
      <c r="AU41" s="1">
        <v>26</v>
      </c>
      <c r="AV41" s="1">
        <v>26</v>
      </c>
      <c r="AW41" s="1">
        <v>31</v>
      </c>
      <c r="AX41" s="1">
        <v>19</v>
      </c>
      <c r="AY41" s="1">
        <v>23</v>
      </c>
      <c r="AZ41" s="1">
        <v>21</v>
      </c>
      <c r="BA41" s="1">
        <v>26</v>
      </c>
      <c r="BB41" s="1">
        <v>20</v>
      </c>
      <c r="BC41" s="1">
        <v>15</v>
      </c>
      <c r="BD41" s="1">
        <v>16</v>
      </c>
      <c r="BE41" s="1">
        <v>13</v>
      </c>
      <c r="BF41" s="1">
        <v>11</v>
      </c>
      <c r="BG41" s="1">
        <v>10</v>
      </c>
      <c r="BH41" s="6"/>
    </row>
    <row r="42" spans="1:60" ht="13.5" customHeight="1" x14ac:dyDescent="0.2">
      <c r="A42" s="5"/>
      <c r="C42" s="1" t="s">
        <v>5</v>
      </c>
      <c r="W42" s="1">
        <v>0</v>
      </c>
      <c r="X42" s="1">
        <v>1</v>
      </c>
      <c r="Y42" s="1">
        <v>0</v>
      </c>
      <c r="Z42" s="1">
        <v>0</v>
      </c>
      <c r="AA42" s="1">
        <v>1</v>
      </c>
      <c r="AB42" s="1">
        <v>3</v>
      </c>
      <c r="AC42" s="1">
        <v>1</v>
      </c>
      <c r="AD42" s="1">
        <v>2</v>
      </c>
      <c r="AE42" s="1">
        <v>0</v>
      </c>
      <c r="AF42" s="1">
        <v>7</v>
      </c>
      <c r="AG42" s="1">
        <v>0</v>
      </c>
      <c r="AH42" s="1">
        <v>4</v>
      </c>
      <c r="AI42" s="1">
        <v>7</v>
      </c>
      <c r="AJ42" s="1">
        <v>5</v>
      </c>
      <c r="AK42" s="1">
        <v>6</v>
      </c>
      <c r="AL42" s="1">
        <v>4</v>
      </c>
      <c r="AM42" s="1">
        <v>4</v>
      </c>
      <c r="AN42" s="1">
        <v>4</v>
      </c>
      <c r="AO42" s="1">
        <v>3</v>
      </c>
      <c r="AP42" s="1">
        <v>10</v>
      </c>
      <c r="AQ42" s="1">
        <v>6</v>
      </c>
      <c r="AR42" s="1">
        <v>11</v>
      </c>
      <c r="AS42" s="1">
        <v>5</v>
      </c>
      <c r="AT42" s="1">
        <v>8</v>
      </c>
      <c r="AU42" s="1">
        <v>9</v>
      </c>
      <c r="AV42" s="1">
        <v>15</v>
      </c>
      <c r="AW42" s="1">
        <v>12</v>
      </c>
      <c r="AX42" s="1">
        <v>8</v>
      </c>
      <c r="AY42" s="1">
        <v>7</v>
      </c>
      <c r="AZ42" s="1">
        <v>7</v>
      </c>
      <c r="BA42" s="1">
        <v>10</v>
      </c>
      <c r="BB42" s="1">
        <v>2</v>
      </c>
      <c r="BC42" s="1">
        <v>4</v>
      </c>
      <c r="BD42" s="1">
        <v>2</v>
      </c>
      <c r="BE42" s="1">
        <v>2</v>
      </c>
      <c r="BF42" s="1">
        <v>0</v>
      </c>
      <c r="BG42" s="1">
        <v>5</v>
      </c>
      <c r="BH42" s="6"/>
    </row>
    <row r="43" spans="1:60" ht="13.5" customHeight="1" x14ac:dyDescent="0.2">
      <c r="A43" s="5"/>
      <c r="W43" s="9">
        <f t="shared" ref="W43:AA43" si="53">SUM(W41:W42)</f>
        <v>8</v>
      </c>
      <c r="X43" s="9">
        <f t="shared" si="53"/>
        <v>7</v>
      </c>
      <c r="Y43" s="9">
        <f t="shared" si="53"/>
        <v>6</v>
      </c>
      <c r="Z43" s="9">
        <f t="shared" si="53"/>
        <v>7</v>
      </c>
      <c r="AA43" s="9">
        <f t="shared" si="53"/>
        <v>5</v>
      </c>
      <c r="AB43" s="9">
        <f t="shared" ref="AB43:AD43" si="54">SUM(AB41:AB42)</f>
        <v>12</v>
      </c>
      <c r="AC43" s="9">
        <f t="shared" si="54"/>
        <v>8</v>
      </c>
      <c r="AD43" s="9">
        <f t="shared" si="54"/>
        <v>11</v>
      </c>
      <c r="AE43" s="9">
        <f t="shared" ref="AE43:AG43" si="55">SUM(AE41:AE42)</f>
        <v>8</v>
      </c>
      <c r="AF43" s="9">
        <f t="shared" si="55"/>
        <v>22</v>
      </c>
      <c r="AG43" s="9">
        <f t="shared" si="55"/>
        <v>17</v>
      </c>
      <c r="AH43" s="9">
        <f t="shared" ref="AH43:AJ43" si="56">SUM(AH41:AH42)</f>
        <v>15</v>
      </c>
      <c r="AI43" s="9">
        <f t="shared" si="56"/>
        <v>27</v>
      </c>
      <c r="AJ43" s="9">
        <f t="shared" si="56"/>
        <v>17</v>
      </c>
      <c r="AK43" s="9">
        <f t="shared" ref="AK43:AV43" si="57">SUM(AK41:AK42)</f>
        <v>29</v>
      </c>
      <c r="AL43" s="9">
        <f t="shared" si="57"/>
        <v>13</v>
      </c>
      <c r="AM43" s="9">
        <f t="shared" si="57"/>
        <v>30</v>
      </c>
      <c r="AN43" s="9">
        <f t="shared" si="57"/>
        <v>24</v>
      </c>
      <c r="AO43" s="9">
        <f t="shared" si="57"/>
        <v>19</v>
      </c>
      <c r="AP43" s="9">
        <f t="shared" si="57"/>
        <v>36</v>
      </c>
      <c r="AQ43" s="9">
        <f t="shared" si="57"/>
        <v>32</v>
      </c>
      <c r="AR43" s="9">
        <f t="shared" si="57"/>
        <v>30</v>
      </c>
      <c r="AS43" s="9">
        <f t="shared" si="57"/>
        <v>29</v>
      </c>
      <c r="AT43" s="9">
        <f t="shared" si="57"/>
        <v>45</v>
      </c>
      <c r="AU43" s="9">
        <f t="shared" si="57"/>
        <v>35</v>
      </c>
      <c r="AV43" s="9">
        <f t="shared" si="57"/>
        <v>41</v>
      </c>
      <c r="AW43" s="9">
        <f t="shared" ref="AW43:BB43" si="58">SUM(AW41:AW42)</f>
        <v>43</v>
      </c>
      <c r="AX43" s="9">
        <f t="shared" si="58"/>
        <v>27</v>
      </c>
      <c r="AY43" s="9">
        <f t="shared" si="58"/>
        <v>30</v>
      </c>
      <c r="AZ43" s="9">
        <f t="shared" si="58"/>
        <v>28</v>
      </c>
      <c r="BA43" s="9">
        <f t="shared" si="58"/>
        <v>36</v>
      </c>
      <c r="BB43" s="9">
        <f t="shared" si="58"/>
        <v>22</v>
      </c>
      <c r="BC43" s="9">
        <f t="shared" ref="BC43:BD43" si="59">SUM(BC41:BC42)</f>
        <v>19</v>
      </c>
      <c r="BD43" s="9">
        <f t="shared" si="59"/>
        <v>18</v>
      </c>
      <c r="BE43" s="9">
        <f t="shared" ref="BE43:BF43" si="60">SUM(BE41:BE42)</f>
        <v>15</v>
      </c>
      <c r="BF43" s="9">
        <f t="shared" si="60"/>
        <v>11</v>
      </c>
      <c r="BG43" s="9">
        <f t="shared" ref="BG43" si="61">SUM(BG41:BG42)</f>
        <v>15</v>
      </c>
      <c r="BH43" s="6"/>
    </row>
    <row r="44" spans="1:60" ht="13.5" customHeight="1" x14ac:dyDescent="0.2">
      <c r="A44" s="5"/>
      <c r="B44" s="8" t="s">
        <v>87</v>
      </c>
      <c r="BH44" s="6"/>
    </row>
    <row r="45" spans="1:60" ht="13.5" customHeight="1" x14ac:dyDescent="0.2">
      <c r="A45" s="5"/>
      <c r="C45" s="1" t="s">
        <v>0</v>
      </c>
      <c r="AT45" s="1">
        <v>1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E45" s="1">
        <v>1</v>
      </c>
      <c r="BF45" s="1">
        <v>0</v>
      </c>
      <c r="BG45" s="1">
        <v>0</v>
      </c>
      <c r="BH45" s="6"/>
    </row>
    <row r="46" spans="1:60" ht="13.5" customHeight="1" x14ac:dyDescent="0.2">
      <c r="A46" s="5"/>
      <c r="C46" s="1" t="s">
        <v>5</v>
      </c>
      <c r="W46" s="1">
        <v>4</v>
      </c>
      <c r="X46" s="1">
        <v>8</v>
      </c>
      <c r="Y46" s="1">
        <v>2</v>
      </c>
      <c r="Z46" s="1">
        <v>10</v>
      </c>
      <c r="AA46" s="1">
        <v>5</v>
      </c>
      <c r="AB46" s="1">
        <v>7</v>
      </c>
      <c r="AC46" s="1">
        <v>9</v>
      </c>
      <c r="AD46" s="1">
        <v>11</v>
      </c>
      <c r="AE46" s="1">
        <v>14</v>
      </c>
      <c r="AF46" s="1">
        <v>24</v>
      </c>
      <c r="AG46" s="1">
        <v>26</v>
      </c>
      <c r="AH46" s="1">
        <v>25</v>
      </c>
      <c r="AI46" s="1">
        <v>20</v>
      </c>
      <c r="AJ46" s="1">
        <v>19</v>
      </c>
      <c r="AK46" s="1">
        <v>9</v>
      </c>
      <c r="AL46" s="1">
        <v>18</v>
      </c>
      <c r="AM46" s="1">
        <v>29</v>
      </c>
      <c r="AN46" s="1">
        <v>22</v>
      </c>
      <c r="AO46" s="1">
        <v>15</v>
      </c>
      <c r="AP46" s="1">
        <v>21</v>
      </c>
      <c r="AQ46" s="1">
        <v>19</v>
      </c>
      <c r="AR46" s="1">
        <v>22</v>
      </c>
      <c r="AS46" s="1">
        <v>32</v>
      </c>
      <c r="AT46" s="1">
        <v>32</v>
      </c>
      <c r="AU46" s="1">
        <v>30</v>
      </c>
      <c r="AV46" s="1">
        <v>18</v>
      </c>
      <c r="AW46" s="1">
        <v>33</v>
      </c>
      <c r="AX46" s="1">
        <v>29</v>
      </c>
      <c r="AY46" s="1">
        <v>29</v>
      </c>
      <c r="AZ46" s="1">
        <v>25</v>
      </c>
      <c r="BA46" s="1">
        <v>21</v>
      </c>
      <c r="BB46" s="1">
        <v>22</v>
      </c>
      <c r="BC46" s="1">
        <v>15</v>
      </c>
      <c r="BD46" s="1">
        <v>16</v>
      </c>
      <c r="BE46" s="1">
        <v>23</v>
      </c>
      <c r="BF46" s="1">
        <v>18</v>
      </c>
      <c r="BG46" s="1">
        <v>8</v>
      </c>
      <c r="BH46" s="6"/>
    </row>
    <row r="47" spans="1:60" ht="13.5" customHeight="1" x14ac:dyDescent="0.2">
      <c r="A47" s="5"/>
      <c r="C47" s="1" t="s">
        <v>32</v>
      </c>
      <c r="W47" s="1">
        <v>127</v>
      </c>
      <c r="X47" s="1">
        <v>135</v>
      </c>
      <c r="Y47" s="1">
        <v>137</v>
      </c>
      <c r="Z47" s="1">
        <v>133</v>
      </c>
      <c r="AA47" s="1">
        <v>164</v>
      </c>
      <c r="AB47" s="1">
        <v>150</v>
      </c>
      <c r="AC47" s="1">
        <v>161</v>
      </c>
      <c r="AD47" s="1">
        <v>127</v>
      </c>
      <c r="AE47" s="1">
        <v>153</v>
      </c>
      <c r="AF47" s="1">
        <v>142</v>
      </c>
      <c r="AG47" s="1">
        <v>146</v>
      </c>
      <c r="AH47" s="1">
        <v>131</v>
      </c>
      <c r="AI47" s="1">
        <v>166</v>
      </c>
      <c r="AJ47" s="1">
        <v>131</v>
      </c>
      <c r="AK47" s="1">
        <v>146</v>
      </c>
      <c r="AL47" s="1">
        <v>116</v>
      </c>
      <c r="AM47" s="1">
        <v>132</v>
      </c>
      <c r="AN47" s="1">
        <v>159</v>
      </c>
      <c r="AO47" s="1">
        <v>153</v>
      </c>
      <c r="AP47" s="1">
        <v>156</v>
      </c>
      <c r="AQ47" s="1">
        <v>176</v>
      </c>
      <c r="AR47" s="1">
        <v>150</v>
      </c>
      <c r="AS47" s="1">
        <v>153</v>
      </c>
      <c r="AT47" s="1">
        <v>156</v>
      </c>
      <c r="AU47" s="1">
        <v>156</v>
      </c>
      <c r="AV47" s="1">
        <v>150</v>
      </c>
      <c r="AW47" s="1">
        <v>159</v>
      </c>
      <c r="AX47" s="1">
        <v>141</v>
      </c>
      <c r="AY47" s="1">
        <v>141</v>
      </c>
      <c r="AZ47" s="1">
        <v>159</v>
      </c>
      <c r="BA47" s="1">
        <v>141</v>
      </c>
      <c r="BB47" s="1">
        <v>131</v>
      </c>
      <c r="BC47" s="1">
        <v>137</v>
      </c>
      <c r="BD47" s="1">
        <v>127</v>
      </c>
      <c r="BE47" s="1">
        <v>121</v>
      </c>
      <c r="BF47" s="1">
        <v>125</v>
      </c>
      <c r="BG47" s="1">
        <v>143</v>
      </c>
      <c r="BH47" s="6"/>
    </row>
    <row r="48" spans="1:60" ht="13.5" customHeight="1" x14ac:dyDescent="0.2">
      <c r="A48" s="5"/>
      <c r="W48" s="9">
        <f t="shared" ref="W48:AA48" si="62">SUM(W46:W47)</f>
        <v>131</v>
      </c>
      <c r="X48" s="9">
        <f t="shared" si="62"/>
        <v>143</v>
      </c>
      <c r="Y48" s="9">
        <f t="shared" si="62"/>
        <v>139</v>
      </c>
      <c r="Z48" s="9">
        <f t="shared" si="62"/>
        <v>143</v>
      </c>
      <c r="AA48" s="9">
        <f t="shared" si="62"/>
        <v>169</v>
      </c>
      <c r="AB48" s="9">
        <f t="shared" ref="AB48:AD48" si="63">SUM(AB46:AB47)</f>
        <v>157</v>
      </c>
      <c r="AC48" s="9">
        <f t="shared" si="63"/>
        <v>170</v>
      </c>
      <c r="AD48" s="9">
        <f t="shared" si="63"/>
        <v>138</v>
      </c>
      <c r="AE48" s="9">
        <f t="shared" ref="AE48:AG48" si="64">SUM(AE46:AE47)</f>
        <v>167</v>
      </c>
      <c r="AF48" s="9">
        <f t="shared" si="64"/>
        <v>166</v>
      </c>
      <c r="AG48" s="9">
        <f t="shared" si="64"/>
        <v>172</v>
      </c>
      <c r="AH48" s="9">
        <f>SUM(AH46:AH47)</f>
        <v>156</v>
      </c>
      <c r="AI48" s="9">
        <f t="shared" ref="AI48:AJ48" si="65">SUM(AI46:AI47)</f>
        <v>186</v>
      </c>
      <c r="AJ48" s="9">
        <f t="shared" si="65"/>
        <v>150</v>
      </c>
      <c r="AK48" s="9">
        <f t="shared" ref="AK48:AR48" si="66">SUM(AK46:AK47)</f>
        <v>155</v>
      </c>
      <c r="AL48" s="9">
        <f t="shared" si="66"/>
        <v>134</v>
      </c>
      <c r="AM48" s="9">
        <f t="shared" si="66"/>
        <v>161</v>
      </c>
      <c r="AN48" s="9">
        <f t="shared" si="66"/>
        <v>181</v>
      </c>
      <c r="AO48" s="9">
        <f t="shared" si="66"/>
        <v>168</v>
      </c>
      <c r="AP48" s="9">
        <f t="shared" si="66"/>
        <v>177</v>
      </c>
      <c r="AQ48" s="9">
        <f t="shared" si="66"/>
        <v>195</v>
      </c>
      <c r="AR48" s="9">
        <f t="shared" si="66"/>
        <v>172</v>
      </c>
      <c r="AS48" s="9">
        <f>SUM(AS46:AS47)</f>
        <v>185</v>
      </c>
      <c r="AT48" s="9">
        <f t="shared" ref="AT48:AV48" si="67">SUM(AT45:AT47)</f>
        <v>189</v>
      </c>
      <c r="AU48" s="9">
        <f t="shared" si="67"/>
        <v>186</v>
      </c>
      <c r="AV48" s="9">
        <f t="shared" si="67"/>
        <v>168</v>
      </c>
      <c r="AW48" s="9">
        <f t="shared" ref="AW48:BA48" si="68">SUM(AW45:AW47)</f>
        <v>192</v>
      </c>
      <c r="AX48" s="9">
        <f t="shared" si="68"/>
        <v>170</v>
      </c>
      <c r="AY48" s="9">
        <f t="shared" si="68"/>
        <v>170</v>
      </c>
      <c r="AZ48" s="9">
        <f t="shared" si="68"/>
        <v>184</v>
      </c>
      <c r="BA48" s="9">
        <f t="shared" si="68"/>
        <v>162</v>
      </c>
      <c r="BB48" s="9">
        <f>SUM(BB46:BB47)</f>
        <v>153</v>
      </c>
      <c r="BC48" s="9">
        <f>SUM(BC46:BC47)</f>
        <v>152</v>
      </c>
      <c r="BD48" s="9">
        <f>SUM(BD46:BD47)</f>
        <v>143</v>
      </c>
      <c r="BE48" s="9">
        <f>SUM(BE45:BE47)</f>
        <v>145</v>
      </c>
      <c r="BF48" s="9">
        <f>SUM(BF45:BF47)</f>
        <v>143</v>
      </c>
      <c r="BG48" s="9">
        <f>SUM(BG45:BG47)</f>
        <v>151</v>
      </c>
      <c r="BH48" s="6"/>
    </row>
    <row r="49" spans="1:60" ht="13.5" customHeight="1" x14ac:dyDescent="0.2">
      <c r="A49" s="5"/>
      <c r="B49" s="8" t="s">
        <v>88</v>
      </c>
      <c r="BH49" s="6"/>
    </row>
    <row r="50" spans="1:60" ht="13.5" customHeight="1" x14ac:dyDescent="0.2">
      <c r="A50" s="5"/>
      <c r="C50" s="1" t="s">
        <v>0</v>
      </c>
      <c r="W50" s="1">
        <v>30</v>
      </c>
      <c r="X50" s="1">
        <v>37</v>
      </c>
      <c r="Y50" s="1">
        <v>28</v>
      </c>
      <c r="Z50" s="1">
        <v>32</v>
      </c>
      <c r="AA50" s="1">
        <v>36</v>
      </c>
      <c r="AB50" s="1">
        <v>32</v>
      </c>
      <c r="AC50" s="1">
        <v>28</v>
      </c>
      <c r="AD50" s="1">
        <v>42</v>
      </c>
      <c r="AE50" s="1">
        <v>43</v>
      </c>
      <c r="AF50" s="1">
        <v>42</v>
      </c>
      <c r="AG50" s="1">
        <v>40</v>
      </c>
      <c r="AH50" s="1">
        <v>36</v>
      </c>
      <c r="AI50" s="1">
        <v>48</v>
      </c>
      <c r="AJ50" s="1">
        <v>50</v>
      </c>
      <c r="AK50" s="1">
        <v>58</v>
      </c>
      <c r="AL50" s="1">
        <v>50</v>
      </c>
      <c r="AM50" s="1">
        <v>40</v>
      </c>
      <c r="AN50" s="1">
        <v>43</v>
      </c>
      <c r="AO50" s="1">
        <v>49</v>
      </c>
      <c r="AP50" s="1">
        <v>53</v>
      </c>
      <c r="AQ50" s="1">
        <v>47</v>
      </c>
      <c r="AR50" s="1">
        <v>37</v>
      </c>
      <c r="AS50" s="1">
        <v>53</v>
      </c>
      <c r="AT50" s="1">
        <v>51</v>
      </c>
      <c r="AU50" s="1">
        <v>49</v>
      </c>
      <c r="AV50" s="1">
        <v>48</v>
      </c>
      <c r="AW50" s="1">
        <v>36</v>
      </c>
      <c r="AX50" s="1">
        <v>54</v>
      </c>
      <c r="AY50" s="1">
        <v>37</v>
      </c>
      <c r="AZ50" s="1">
        <v>35</v>
      </c>
      <c r="BA50" s="1">
        <v>44</v>
      </c>
      <c r="BB50" s="1">
        <v>47</v>
      </c>
      <c r="BC50" s="1">
        <v>46</v>
      </c>
      <c r="BD50" s="1">
        <v>33</v>
      </c>
      <c r="BE50" s="1">
        <v>22</v>
      </c>
      <c r="BF50" s="1">
        <v>37</v>
      </c>
      <c r="BG50" s="1">
        <v>36</v>
      </c>
      <c r="BH50" s="6"/>
    </row>
    <row r="51" spans="1:60" ht="13.5" hidden="1" customHeight="1" x14ac:dyDescent="0.2">
      <c r="A51" s="5"/>
      <c r="C51" s="1" t="s">
        <v>9</v>
      </c>
      <c r="AW51" s="1">
        <v>0</v>
      </c>
      <c r="AX51" s="1">
        <v>1</v>
      </c>
      <c r="AY51" s="1">
        <v>0</v>
      </c>
      <c r="AZ51" s="1">
        <v>5</v>
      </c>
      <c r="BA51" s="1">
        <v>0</v>
      </c>
      <c r="BH51" s="6"/>
    </row>
    <row r="52" spans="1:60" ht="13.5" customHeight="1" x14ac:dyDescent="0.2">
      <c r="A52" s="5"/>
      <c r="C52" s="1" t="s">
        <v>5</v>
      </c>
      <c r="W52" s="1">
        <v>13</v>
      </c>
      <c r="X52" s="1">
        <v>10</v>
      </c>
      <c r="Y52" s="1">
        <v>9</v>
      </c>
      <c r="Z52" s="1">
        <v>9</v>
      </c>
      <c r="AA52" s="1">
        <v>9</v>
      </c>
      <c r="AB52" s="1">
        <v>13</v>
      </c>
      <c r="AC52" s="1">
        <v>14</v>
      </c>
      <c r="AD52" s="1">
        <v>20</v>
      </c>
      <c r="AE52" s="1">
        <v>17</v>
      </c>
      <c r="AF52" s="1">
        <v>18</v>
      </c>
      <c r="AG52" s="1">
        <v>11</v>
      </c>
      <c r="AH52" s="1">
        <v>13</v>
      </c>
      <c r="AI52" s="1">
        <v>12</v>
      </c>
      <c r="AJ52" s="1">
        <v>13</v>
      </c>
      <c r="AK52" s="1">
        <v>12</v>
      </c>
      <c r="AL52" s="1">
        <v>11</v>
      </c>
      <c r="AM52" s="1">
        <v>15</v>
      </c>
      <c r="AN52" s="1">
        <v>11</v>
      </c>
      <c r="AO52" s="1">
        <v>6</v>
      </c>
      <c r="AP52" s="1">
        <v>12</v>
      </c>
      <c r="AQ52" s="1">
        <v>15</v>
      </c>
      <c r="AR52" s="1">
        <v>17</v>
      </c>
      <c r="AS52" s="1">
        <v>13</v>
      </c>
      <c r="AT52" s="1">
        <v>11</v>
      </c>
      <c r="AU52" s="1">
        <v>20</v>
      </c>
      <c r="AV52" s="1">
        <v>13</v>
      </c>
      <c r="AW52" s="1">
        <v>19</v>
      </c>
      <c r="AX52" s="1">
        <v>16</v>
      </c>
      <c r="AY52" s="1">
        <v>17</v>
      </c>
      <c r="AZ52" s="1">
        <v>12</v>
      </c>
      <c r="BA52" s="1">
        <v>19</v>
      </c>
      <c r="BB52" s="1">
        <v>16</v>
      </c>
      <c r="BC52" s="1">
        <v>12</v>
      </c>
      <c r="BD52" s="1">
        <v>10</v>
      </c>
      <c r="BE52" s="1">
        <v>17</v>
      </c>
      <c r="BF52" s="1">
        <v>12</v>
      </c>
      <c r="BG52" s="1">
        <v>15</v>
      </c>
      <c r="BH52" s="6"/>
    </row>
    <row r="53" spans="1:60" ht="13.5" customHeight="1" x14ac:dyDescent="0.2">
      <c r="A53" s="5"/>
      <c r="W53" s="9">
        <f t="shared" ref="W53:AA53" si="69">SUM(W50:W52)</f>
        <v>43</v>
      </c>
      <c r="X53" s="9">
        <f t="shared" si="69"/>
        <v>47</v>
      </c>
      <c r="Y53" s="9">
        <f t="shared" si="69"/>
        <v>37</v>
      </c>
      <c r="Z53" s="9">
        <f t="shared" si="69"/>
        <v>41</v>
      </c>
      <c r="AA53" s="9">
        <f t="shared" si="69"/>
        <v>45</v>
      </c>
      <c r="AB53" s="9">
        <f t="shared" ref="AB53:AD53" si="70">SUM(AB50:AB52)</f>
        <v>45</v>
      </c>
      <c r="AC53" s="9">
        <f t="shared" si="70"/>
        <v>42</v>
      </c>
      <c r="AD53" s="9">
        <f t="shared" si="70"/>
        <v>62</v>
      </c>
      <c r="AE53" s="9">
        <f t="shared" ref="AE53:AG53" si="71">SUM(AE50:AE52)</f>
        <v>60</v>
      </c>
      <c r="AF53" s="9">
        <f t="shared" si="71"/>
        <v>60</v>
      </c>
      <c r="AG53" s="9">
        <f t="shared" si="71"/>
        <v>51</v>
      </c>
      <c r="AH53" s="9">
        <f t="shared" ref="AH53:AJ53" si="72">SUM(AH50:AH52)</f>
        <v>49</v>
      </c>
      <c r="AI53" s="9">
        <f t="shared" si="72"/>
        <v>60</v>
      </c>
      <c r="AJ53" s="9">
        <f t="shared" si="72"/>
        <v>63</v>
      </c>
      <c r="AK53" s="9">
        <f t="shared" ref="AK53:AV53" si="73">SUM(AK50:AK52)</f>
        <v>70</v>
      </c>
      <c r="AL53" s="9">
        <f t="shared" si="73"/>
        <v>61</v>
      </c>
      <c r="AM53" s="9">
        <f t="shared" si="73"/>
        <v>55</v>
      </c>
      <c r="AN53" s="9">
        <f t="shared" si="73"/>
        <v>54</v>
      </c>
      <c r="AO53" s="9">
        <f t="shared" si="73"/>
        <v>55</v>
      </c>
      <c r="AP53" s="9">
        <f t="shared" si="73"/>
        <v>65</v>
      </c>
      <c r="AQ53" s="9">
        <f t="shared" si="73"/>
        <v>62</v>
      </c>
      <c r="AR53" s="9">
        <f t="shared" si="73"/>
        <v>54</v>
      </c>
      <c r="AS53" s="9">
        <f t="shared" si="73"/>
        <v>66</v>
      </c>
      <c r="AT53" s="9">
        <f t="shared" si="73"/>
        <v>62</v>
      </c>
      <c r="AU53" s="9">
        <f t="shared" si="73"/>
        <v>69</v>
      </c>
      <c r="AV53" s="9">
        <f t="shared" si="73"/>
        <v>61</v>
      </c>
      <c r="AW53" s="9">
        <f t="shared" ref="AW53:BB53" si="74">SUM(AW50:AW52)</f>
        <v>55</v>
      </c>
      <c r="AX53" s="9">
        <f t="shared" si="74"/>
        <v>71</v>
      </c>
      <c r="AY53" s="9">
        <f t="shared" si="74"/>
        <v>54</v>
      </c>
      <c r="AZ53" s="9">
        <f t="shared" si="74"/>
        <v>52</v>
      </c>
      <c r="BA53" s="9">
        <f t="shared" si="74"/>
        <v>63</v>
      </c>
      <c r="BB53" s="9">
        <f t="shared" si="74"/>
        <v>63</v>
      </c>
      <c r="BC53" s="9">
        <f t="shared" ref="BC53:BD53" si="75">SUM(BC50:BC52)</f>
        <v>58</v>
      </c>
      <c r="BD53" s="9">
        <f t="shared" si="75"/>
        <v>43</v>
      </c>
      <c r="BE53" s="9">
        <f t="shared" ref="BE53:BF53" si="76">SUM(BE50:BE52)</f>
        <v>39</v>
      </c>
      <c r="BF53" s="9">
        <f t="shared" si="76"/>
        <v>49</v>
      </c>
      <c r="BG53" s="9">
        <f t="shared" ref="BG53" si="77">SUM(BG50:BG52)</f>
        <v>51</v>
      </c>
      <c r="BH53" s="6"/>
    </row>
    <row r="54" spans="1:60" ht="13.5" customHeight="1" x14ac:dyDescent="0.2">
      <c r="A54" s="5"/>
      <c r="B54" s="8" t="s">
        <v>91</v>
      </c>
      <c r="BH54" s="6"/>
    </row>
    <row r="55" spans="1:60" ht="13.5" customHeight="1" x14ac:dyDescent="0.2">
      <c r="A55" s="5"/>
      <c r="C55" s="1" t="s">
        <v>0</v>
      </c>
      <c r="W55" s="1">
        <v>28</v>
      </c>
      <c r="X55" s="1">
        <v>26</v>
      </c>
      <c r="Y55" s="1">
        <v>52</v>
      </c>
      <c r="Z55" s="1">
        <v>43</v>
      </c>
      <c r="AA55" s="1">
        <v>72</v>
      </c>
      <c r="AB55" s="1">
        <v>93</v>
      </c>
      <c r="AC55" s="1">
        <v>85</v>
      </c>
      <c r="AD55" s="1">
        <v>98</v>
      </c>
      <c r="AE55" s="1">
        <v>118</v>
      </c>
      <c r="AF55" s="1">
        <v>123</v>
      </c>
      <c r="AG55" s="1">
        <v>154</v>
      </c>
      <c r="AH55" s="1">
        <v>134</v>
      </c>
      <c r="AI55" s="1">
        <v>181</v>
      </c>
      <c r="AJ55" s="1">
        <v>198</v>
      </c>
      <c r="AK55" s="1">
        <v>220</v>
      </c>
      <c r="AL55" s="1">
        <v>246</v>
      </c>
      <c r="AM55" s="1">
        <v>238</v>
      </c>
      <c r="AN55" s="1">
        <v>276</v>
      </c>
      <c r="AO55" s="1">
        <v>286</v>
      </c>
      <c r="AP55" s="1">
        <v>239</v>
      </c>
      <c r="AQ55" s="1">
        <v>223</v>
      </c>
      <c r="AR55" s="1">
        <v>229</v>
      </c>
      <c r="AS55" s="1">
        <v>247</v>
      </c>
      <c r="AT55" s="1">
        <v>329</v>
      </c>
      <c r="AU55" s="1">
        <v>188</v>
      </c>
      <c r="AV55" s="1">
        <v>244</v>
      </c>
      <c r="AW55" s="1">
        <v>202</v>
      </c>
      <c r="AX55" s="1">
        <v>213</v>
      </c>
      <c r="AY55" s="1">
        <v>184</v>
      </c>
      <c r="AZ55" s="1">
        <v>173</v>
      </c>
      <c r="BA55" s="1">
        <v>204</v>
      </c>
      <c r="BB55" s="1">
        <v>148</v>
      </c>
      <c r="BC55" s="1">
        <v>130</v>
      </c>
      <c r="BD55" s="1">
        <v>151</v>
      </c>
      <c r="BE55" s="1">
        <v>135</v>
      </c>
      <c r="BF55" s="1">
        <v>120</v>
      </c>
      <c r="BG55" s="1">
        <v>129</v>
      </c>
      <c r="BH55" s="6"/>
    </row>
    <row r="56" spans="1:60" ht="13.5" customHeight="1" x14ac:dyDescent="0.2">
      <c r="A56" s="5"/>
      <c r="C56" s="1" t="s">
        <v>5</v>
      </c>
      <c r="AJ56" s="1">
        <v>2</v>
      </c>
      <c r="AK56" s="1">
        <v>1</v>
      </c>
      <c r="AL56" s="1">
        <v>15</v>
      </c>
      <c r="AM56" s="1">
        <v>15</v>
      </c>
      <c r="AN56" s="1">
        <v>9</v>
      </c>
      <c r="AO56" s="1">
        <v>11</v>
      </c>
      <c r="AP56" s="1">
        <v>11</v>
      </c>
      <c r="AQ56" s="1">
        <v>12</v>
      </c>
      <c r="AR56" s="1">
        <v>13</v>
      </c>
      <c r="AS56" s="1">
        <v>10</v>
      </c>
      <c r="AT56" s="1">
        <v>12</v>
      </c>
      <c r="AU56" s="1">
        <v>13</v>
      </c>
      <c r="AV56" s="1">
        <v>8</v>
      </c>
      <c r="AW56" s="1">
        <v>1</v>
      </c>
      <c r="AX56" s="1">
        <v>2</v>
      </c>
      <c r="AY56" s="1">
        <v>3</v>
      </c>
      <c r="AZ56" s="1">
        <v>2</v>
      </c>
      <c r="BA56" s="1">
        <v>0</v>
      </c>
      <c r="BB56" s="1">
        <v>5</v>
      </c>
      <c r="BC56" s="1">
        <v>6</v>
      </c>
      <c r="BD56" s="1">
        <v>1</v>
      </c>
      <c r="BE56" s="1">
        <v>2</v>
      </c>
      <c r="BF56" s="1">
        <v>1</v>
      </c>
      <c r="BG56" s="1">
        <v>0</v>
      </c>
      <c r="BH56" s="6"/>
    </row>
    <row r="57" spans="1:60" ht="13.5" customHeight="1" x14ac:dyDescent="0.2">
      <c r="A57" s="5"/>
      <c r="W57" s="9">
        <f t="shared" ref="W57:AA57" si="78">W55</f>
        <v>28</v>
      </c>
      <c r="X57" s="9">
        <f t="shared" si="78"/>
        <v>26</v>
      </c>
      <c r="Y57" s="9">
        <f t="shared" si="78"/>
        <v>52</v>
      </c>
      <c r="Z57" s="9">
        <f t="shared" si="78"/>
        <v>43</v>
      </c>
      <c r="AA57" s="9">
        <f t="shared" si="78"/>
        <v>72</v>
      </c>
      <c r="AB57" s="9">
        <f t="shared" ref="AB57:AD57" si="79">AB55</f>
        <v>93</v>
      </c>
      <c r="AC57" s="9">
        <f t="shared" si="79"/>
        <v>85</v>
      </c>
      <c r="AD57" s="9">
        <f t="shared" si="79"/>
        <v>98</v>
      </c>
      <c r="AE57" s="9">
        <f>AE55</f>
        <v>118</v>
      </c>
      <c r="AF57" s="9">
        <f t="shared" ref="AF57:AG57" si="80">AF55</f>
        <v>123</v>
      </c>
      <c r="AG57" s="9">
        <f t="shared" si="80"/>
        <v>154</v>
      </c>
      <c r="AH57" s="9">
        <f>AH55</f>
        <v>134</v>
      </c>
      <c r="AI57" s="9">
        <f>AI55</f>
        <v>181</v>
      </c>
      <c r="AJ57" s="9">
        <f t="shared" ref="AJ57:AV57" si="81">SUM(AJ55:AJ56)</f>
        <v>200</v>
      </c>
      <c r="AK57" s="9">
        <f t="shared" si="81"/>
        <v>221</v>
      </c>
      <c r="AL57" s="9">
        <f t="shared" si="81"/>
        <v>261</v>
      </c>
      <c r="AM57" s="9">
        <f t="shared" si="81"/>
        <v>253</v>
      </c>
      <c r="AN57" s="9">
        <f t="shared" si="81"/>
        <v>285</v>
      </c>
      <c r="AO57" s="9">
        <f t="shared" si="81"/>
        <v>297</v>
      </c>
      <c r="AP57" s="9">
        <f t="shared" si="81"/>
        <v>250</v>
      </c>
      <c r="AQ57" s="9">
        <f t="shared" si="81"/>
        <v>235</v>
      </c>
      <c r="AR57" s="9">
        <f t="shared" si="81"/>
        <v>242</v>
      </c>
      <c r="AS57" s="9">
        <f t="shared" si="81"/>
        <v>257</v>
      </c>
      <c r="AT57" s="9">
        <f t="shared" si="81"/>
        <v>341</v>
      </c>
      <c r="AU57" s="9">
        <f t="shared" si="81"/>
        <v>201</v>
      </c>
      <c r="AV57" s="9">
        <f t="shared" si="81"/>
        <v>252</v>
      </c>
      <c r="AW57" s="9">
        <f t="shared" ref="AW57:BB57" si="82">SUM(AW55:AW56)</f>
        <v>203</v>
      </c>
      <c r="AX57" s="9">
        <f t="shared" si="82"/>
        <v>215</v>
      </c>
      <c r="AY57" s="9">
        <f t="shared" si="82"/>
        <v>187</v>
      </c>
      <c r="AZ57" s="9">
        <f t="shared" si="82"/>
        <v>175</v>
      </c>
      <c r="BA57" s="9">
        <f t="shared" si="82"/>
        <v>204</v>
      </c>
      <c r="BB57" s="9">
        <f t="shared" si="82"/>
        <v>153</v>
      </c>
      <c r="BC57" s="9">
        <f t="shared" ref="BC57:BD57" si="83">SUM(BC55:BC56)</f>
        <v>136</v>
      </c>
      <c r="BD57" s="9">
        <f t="shared" si="83"/>
        <v>152</v>
      </c>
      <c r="BE57" s="9">
        <f t="shared" ref="BE57:BF57" si="84">SUM(BE55:BE56)</f>
        <v>137</v>
      </c>
      <c r="BF57" s="9">
        <f t="shared" si="84"/>
        <v>121</v>
      </c>
      <c r="BG57" s="9">
        <f t="shared" ref="BG57" si="85">SUM(BG55:BG56)</f>
        <v>129</v>
      </c>
      <c r="BH57" s="6"/>
    </row>
    <row r="58" spans="1:60" ht="13.5" customHeight="1" x14ac:dyDescent="0.2">
      <c r="A58" s="5"/>
      <c r="B58" s="8" t="s">
        <v>89</v>
      </c>
      <c r="BH58" s="6"/>
    </row>
    <row r="59" spans="1:60" ht="13.5" customHeight="1" x14ac:dyDescent="0.2">
      <c r="A59" s="5"/>
      <c r="C59" s="1" t="s">
        <v>0</v>
      </c>
      <c r="W59" s="1">
        <v>117</v>
      </c>
      <c r="X59" s="1">
        <v>112</v>
      </c>
      <c r="Y59" s="1">
        <v>113</v>
      </c>
      <c r="Z59" s="1">
        <v>104</v>
      </c>
      <c r="AA59" s="1">
        <v>113</v>
      </c>
      <c r="AB59" s="1">
        <v>105</v>
      </c>
      <c r="AC59" s="1">
        <v>160</v>
      </c>
      <c r="AD59" s="1">
        <v>117</v>
      </c>
      <c r="AE59" s="1">
        <v>169</v>
      </c>
      <c r="AF59" s="1">
        <v>135</v>
      </c>
      <c r="AG59" s="1">
        <v>125</v>
      </c>
      <c r="AH59" s="1">
        <v>140</v>
      </c>
      <c r="AI59" s="1">
        <v>148</v>
      </c>
      <c r="AJ59" s="1">
        <v>81</v>
      </c>
      <c r="AK59" s="1">
        <v>72</v>
      </c>
      <c r="AL59" s="1">
        <v>59</v>
      </c>
      <c r="AM59" s="1">
        <v>56</v>
      </c>
      <c r="AN59" s="1">
        <v>48</v>
      </c>
      <c r="AO59" s="1">
        <v>56</v>
      </c>
      <c r="AP59" s="1">
        <v>64</v>
      </c>
      <c r="AQ59" s="1">
        <v>74</v>
      </c>
      <c r="AR59" s="1">
        <v>57</v>
      </c>
      <c r="AS59" s="1">
        <v>58</v>
      </c>
      <c r="AT59" s="1">
        <v>82</v>
      </c>
      <c r="AU59" s="1">
        <v>70</v>
      </c>
      <c r="AV59" s="1">
        <v>95</v>
      </c>
      <c r="AW59" s="1">
        <v>100</v>
      </c>
      <c r="AX59" s="1">
        <v>99</v>
      </c>
      <c r="AY59" s="1">
        <v>86</v>
      </c>
      <c r="AZ59" s="1">
        <v>87</v>
      </c>
      <c r="BA59" s="1">
        <v>101</v>
      </c>
      <c r="BB59" s="1">
        <v>127</v>
      </c>
      <c r="BC59" s="1">
        <v>158</v>
      </c>
      <c r="BD59" s="1">
        <v>155</v>
      </c>
      <c r="BE59" s="1">
        <v>176</v>
      </c>
      <c r="BF59" s="1">
        <v>160</v>
      </c>
      <c r="BG59" s="1">
        <v>171</v>
      </c>
      <c r="BH59" s="6"/>
    </row>
    <row r="60" spans="1:60" ht="13.5" customHeight="1" x14ac:dyDescent="0.2">
      <c r="A60" s="5"/>
      <c r="C60" s="1" t="s">
        <v>9</v>
      </c>
      <c r="AS60" s="1">
        <v>0</v>
      </c>
      <c r="AT60" s="1">
        <v>0</v>
      </c>
      <c r="AU60" s="1">
        <v>0</v>
      </c>
      <c r="AV60" s="1">
        <v>1</v>
      </c>
      <c r="AW60" s="1">
        <v>5</v>
      </c>
      <c r="AX60" s="1">
        <v>0</v>
      </c>
      <c r="AY60" s="1">
        <v>6</v>
      </c>
      <c r="AZ60" s="1">
        <v>4</v>
      </c>
      <c r="BA60" s="1">
        <v>5</v>
      </c>
      <c r="BB60" s="1">
        <v>1</v>
      </c>
      <c r="BC60" s="1">
        <v>2</v>
      </c>
      <c r="BD60" s="1">
        <v>1</v>
      </c>
      <c r="BE60" s="1">
        <v>1</v>
      </c>
      <c r="BF60" s="1">
        <v>0</v>
      </c>
      <c r="BG60" s="1">
        <v>0</v>
      </c>
      <c r="BH60" s="6"/>
    </row>
    <row r="61" spans="1:60" ht="13.5" customHeight="1" x14ac:dyDescent="0.2">
      <c r="A61" s="5"/>
      <c r="C61" s="1" t="s">
        <v>5</v>
      </c>
      <c r="W61" s="1">
        <v>16</v>
      </c>
      <c r="X61" s="1">
        <v>12</v>
      </c>
      <c r="Y61" s="1">
        <v>18</v>
      </c>
      <c r="Z61" s="1">
        <v>16</v>
      </c>
      <c r="AA61" s="1">
        <v>8</v>
      </c>
      <c r="AB61" s="1">
        <v>20</v>
      </c>
      <c r="AC61" s="1">
        <v>15</v>
      </c>
      <c r="AD61" s="1">
        <v>17</v>
      </c>
      <c r="AE61" s="1">
        <v>9</v>
      </c>
      <c r="AF61" s="1">
        <v>11</v>
      </c>
      <c r="AG61" s="1">
        <v>13</v>
      </c>
      <c r="AH61" s="1">
        <v>11</v>
      </c>
      <c r="AI61" s="1">
        <v>12</v>
      </c>
      <c r="AJ61" s="1">
        <v>10</v>
      </c>
      <c r="AK61" s="1">
        <v>13</v>
      </c>
      <c r="AL61" s="1">
        <v>17</v>
      </c>
      <c r="AM61" s="1">
        <v>14</v>
      </c>
      <c r="AN61" s="1">
        <v>13</v>
      </c>
      <c r="AO61" s="1">
        <v>21</v>
      </c>
      <c r="AP61" s="1">
        <v>16</v>
      </c>
      <c r="AQ61" s="1">
        <v>19</v>
      </c>
      <c r="AR61" s="1">
        <v>18</v>
      </c>
      <c r="AS61" s="1">
        <v>20</v>
      </c>
      <c r="AT61" s="1">
        <v>23</v>
      </c>
      <c r="AU61" s="1">
        <v>21</v>
      </c>
      <c r="AV61" s="1">
        <v>27</v>
      </c>
      <c r="AW61" s="1">
        <v>29</v>
      </c>
      <c r="AX61" s="1">
        <v>32</v>
      </c>
      <c r="AY61" s="1">
        <v>31</v>
      </c>
      <c r="AZ61" s="1">
        <v>20</v>
      </c>
      <c r="BA61" s="1">
        <v>20</v>
      </c>
      <c r="BB61" s="1">
        <v>14</v>
      </c>
      <c r="BC61" s="1">
        <v>16</v>
      </c>
      <c r="BD61" s="1">
        <v>19</v>
      </c>
      <c r="BE61" s="1">
        <v>18</v>
      </c>
      <c r="BF61" s="1">
        <v>26</v>
      </c>
      <c r="BG61" s="1">
        <v>38</v>
      </c>
      <c r="BH61" s="6"/>
    </row>
    <row r="62" spans="1:60" ht="13.5" customHeight="1" x14ac:dyDescent="0.2">
      <c r="A62" s="5"/>
      <c r="W62" s="9">
        <f t="shared" ref="W62:AA62" si="86">SUM(W59:W61)</f>
        <v>133</v>
      </c>
      <c r="X62" s="9">
        <f t="shared" si="86"/>
        <v>124</v>
      </c>
      <c r="Y62" s="9">
        <f t="shared" si="86"/>
        <v>131</v>
      </c>
      <c r="Z62" s="9">
        <f t="shared" si="86"/>
        <v>120</v>
      </c>
      <c r="AA62" s="9">
        <f t="shared" si="86"/>
        <v>121</v>
      </c>
      <c r="AB62" s="9">
        <f t="shared" ref="AB62:AD62" si="87">SUM(AB59:AB61)</f>
        <v>125</v>
      </c>
      <c r="AC62" s="9">
        <f t="shared" si="87"/>
        <v>175</v>
      </c>
      <c r="AD62" s="9">
        <f t="shared" si="87"/>
        <v>134</v>
      </c>
      <c r="AE62" s="9">
        <f t="shared" ref="AE62:AG62" si="88">SUM(AE59:AE61)</f>
        <v>178</v>
      </c>
      <c r="AF62" s="9">
        <f t="shared" si="88"/>
        <v>146</v>
      </c>
      <c r="AG62" s="9">
        <f t="shared" si="88"/>
        <v>138</v>
      </c>
      <c r="AH62" s="9">
        <f t="shared" ref="AH62:AJ62" si="89">SUM(AH59:AH61)</f>
        <v>151</v>
      </c>
      <c r="AI62" s="9">
        <f t="shared" si="89"/>
        <v>160</v>
      </c>
      <c r="AJ62" s="9">
        <f t="shared" si="89"/>
        <v>91</v>
      </c>
      <c r="AK62" s="9">
        <f t="shared" ref="AK62:AV62" si="90">SUM(AK59:AK61)</f>
        <v>85</v>
      </c>
      <c r="AL62" s="9">
        <f t="shared" si="90"/>
        <v>76</v>
      </c>
      <c r="AM62" s="9">
        <f t="shared" si="90"/>
        <v>70</v>
      </c>
      <c r="AN62" s="9">
        <f t="shared" si="90"/>
        <v>61</v>
      </c>
      <c r="AO62" s="9">
        <f t="shared" si="90"/>
        <v>77</v>
      </c>
      <c r="AP62" s="9">
        <f t="shared" si="90"/>
        <v>80</v>
      </c>
      <c r="AQ62" s="9">
        <f t="shared" si="90"/>
        <v>93</v>
      </c>
      <c r="AR62" s="9">
        <f t="shared" si="90"/>
        <v>75</v>
      </c>
      <c r="AS62" s="9">
        <f t="shared" si="90"/>
        <v>78</v>
      </c>
      <c r="AT62" s="9">
        <f t="shared" si="90"/>
        <v>105</v>
      </c>
      <c r="AU62" s="9">
        <f t="shared" si="90"/>
        <v>91</v>
      </c>
      <c r="AV62" s="9">
        <f t="shared" si="90"/>
        <v>123</v>
      </c>
      <c r="AW62" s="9">
        <f t="shared" ref="AW62:BB62" si="91">SUM(AW59:AW61)</f>
        <v>134</v>
      </c>
      <c r="AX62" s="9">
        <f t="shared" si="91"/>
        <v>131</v>
      </c>
      <c r="AY62" s="9">
        <f t="shared" si="91"/>
        <v>123</v>
      </c>
      <c r="AZ62" s="9">
        <f t="shared" si="91"/>
        <v>111</v>
      </c>
      <c r="BA62" s="9">
        <f t="shared" si="91"/>
        <v>126</v>
      </c>
      <c r="BB62" s="9">
        <f t="shared" si="91"/>
        <v>142</v>
      </c>
      <c r="BC62" s="9">
        <f t="shared" ref="BC62:BD62" si="92">SUM(BC59:BC61)</f>
        <v>176</v>
      </c>
      <c r="BD62" s="9">
        <f t="shared" si="92"/>
        <v>175</v>
      </c>
      <c r="BE62" s="9">
        <f t="shared" ref="BE62:BF62" si="93">SUM(BE59:BE61)</f>
        <v>195</v>
      </c>
      <c r="BF62" s="9">
        <f t="shared" si="93"/>
        <v>186</v>
      </c>
      <c r="BG62" s="9">
        <f t="shared" ref="BG62" si="94">SUM(BG59:BG61)</f>
        <v>209</v>
      </c>
      <c r="BH62" s="6"/>
    </row>
    <row r="63" spans="1:60" ht="13.5" customHeight="1" x14ac:dyDescent="0.2">
      <c r="A63" s="5"/>
      <c r="B63" s="8" t="s">
        <v>85</v>
      </c>
      <c r="BH63" s="6"/>
    </row>
    <row r="64" spans="1:60" ht="13.5" customHeight="1" x14ac:dyDescent="0.2">
      <c r="A64" s="5"/>
      <c r="C64" s="1" t="s">
        <v>0</v>
      </c>
      <c r="W64" s="1">
        <v>6</v>
      </c>
      <c r="X64" s="1">
        <v>5</v>
      </c>
      <c r="Y64" s="1">
        <v>3</v>
      </c>
      <c r="Z64" s="1">
        <v>13</v>
      </c>
      <c r="AA64" s="1">
        <v>5</v>
      </c>
      <c r="AB64" s="1">
        <v>3</v>
      </c>
      <c r="AC64" s="1">
        <v>11</v>
      </c>
      <c r="AD64" s="1">
        <v>13</v>
      </c>
      <c r="AE64" s="1">
        <v>12</v>
      </c>
      <c r="AF64" s="1">
        <v>10</v>
      </c>
      <c r="AG64" s="1">
        <v>7</v>
      </c>
      <c r="AH64" s="1">
        <v>5</v>
      </c>
      <c r="AI64" s="1">
        <v>7</v>
      </c>
      <c r="AJ64" s="1">
        <v>4</v>
      </c>
      <c r="AK64" s="1">
        <v>5</v>
      </c>
      <c r="AL64" s="1">
        <v>10</v>
      </c>
      <c r="AM64" s="1">
        <v>10</v>
      </c>
      <c r="AN64" s="1">
        <v>8</v>
      </c>
      <c r="AO64" s="1">
        <v>10</v>
      </c>
      <c r="AP64" s="1">
        <v>13</v>
      </c>
      <c r="AQ64" s="1">
        <v>8</v>
      </c>
      <c r="AR64" s="1">
        <v>9</v>
      </c>
      <c r="AS64" s="1">
        <v>8</v>
      </c>
      <c r="AT64" s="1">
        <v>10</v>
      </c>
      <c r="AU64" s="1">
        <v>9</v>
      </c>
      <c r="AV64" s="1">
        <v>16</v>
      </c>
      <c r="AW64" s="1">
        <v>13</v>
      </c>
      <c r="AX64" s="1">
        <v>14</v>
      </c>
      <c r="AY64" s="1">
        <v>15</v>
      </c>
      <c r="AZ64" s="1">
        <v>20</v>
      </c>
      <c r="BA64" s="1">
        <v>13</v>
      </c>
      <c r="BB64" s="1">
        <v>26</v>
      </c>
      <c r="BC64" s="1">
        <v>10</v>
      </c>
      <c r="BD64" s="1">
        <v>15</v>
      </c>
      <c r="BE64" s="1">
        <v>18</v>
      </c>
      <c r="BF64" s="1">
        <v>11</v>
      </c>
      <c r="BG64" s="1">
        <v>10</v>
      </c>
      <c r="BH64" s="6"/>
    </row>
    <row r="65" spans="1:60" ht="13.5" customHeight="1" x14ac:dyDescent="0.2">
      <c r="A65" s="5"/>
      <c r="C65" s="1" t="s">
        <v>5</v>
      </c>
      <c r="W65" s="1">
        <v>2</v>
      </c>
      <c r="X65" s="1">
        <v>2</v>
      </c>
      <c r="Y65" s="1">
        <v>1</v>
      </c>
      <c r="Z65" s="1">
        <v>2</v>
      </c>
      <c r="AA65" s="1">
        <v>1</v>
      </c>
      <c r="AB65" s="1">
        <v>5</v>
      </c>
      <c r="AC65" s="1">
        <v>2</v>
      </c>
      <c r="AD65" s="1">
        <v>1</v>
      </c>
      <c r="AE65" s="1">
        <v>7</v>
      </c>
      <c r="AF65" s="1">
        <v>3</v>
      </c>
      <c r="AG65" s="1">
        <v>2</v>
      </c>
      <c r="AH65" s="1">
        <v>1</v>
      </c>
      <c r="AI65" s="1">
        <v>2</v>
      </c>
      <c r="AJ65" s="1">
        <v>4</v>
      </c>
      <c r="AK65" s="1">
        <v>0</v>
      </c>
      <c r="AL65" s="1">
        <v>3</v>
      </c>
      <c r="AM65" s="1">
        <v>4</v>
      </c>
      <c r="AN65" s="1">
        <v>0</v>
      </c>
      <c r="AO65" s="1">
        <v>4</v>
      </c>
      <c r="AP65" s="1">
        <v>5</v>
      </c>
      <c r="AQ65" s="1">
        <v>4</v>
      </c>
      <c r="AR65" s="1">
        <v>6</v>
      </c>
      <c r="AS65" s="1">
        <v>10</v>
      </c>
      <c r="AT65" s="1">
        <v>10</v>
      </c>
      <c r="AU65" s="1">
        <v>13</v>
      </c>
      <c r="AV65" s="1">
        <v>11</v>
      </c>
      <c r="AW65" s="1">
        <v>11</v>
      </c>
      <c r="AX65" s="1">
        <v>8</v>
      </c>
      <c r="AY65" s="1">
        <v>13</v>
      </c>
      <c r="AZ65" s="1">
        <v>6</v>
      </c>
      <c r="BA65" s="1">
        <v>13</v>
      </c>
      <c r="BB65" s="1">
        <v>7</v>
      </c>
      <c r="BC65" s="1">
        <v>11</v>
      </c>
      <c r="BD65" s="1">
        <v>6</v>
      </c>
      <c r="BE65" s="1">
        <v>7</v>
      </c>
      <c r="BF65" s="1">
        <v>29</v>
      </c>
      <c r="BG65" s="1">
        <v>26</v>
      </c>
      <c r="BH65" s="6"/>
    </row>
    <row r="66" spans="1:60" ht="13.5" hidden="1" customHeight="1" x14ac:dyDescent="0.2">
      <c r="A66" s="5"/>
      <c r="C66" s="1" t="s">
        <v>7</v>
      </c>
      <c r="W66" s="1">
        <v>1</v>
      </c>
      <c r="X66" s="1">
        <v>0</v>
      </c>
      <c r="Y66" s="1">
        <v>0</v>
      </c>
      <c r="Z66" s="1">
        <v>1</v>
      </c>
      <c r="AA66" s="1">
        <v>1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2</v>
      </c>
      <c r="AH66" s="1">
        <v>0</v>
      </c>
      <c r="AI66" s="1">
        <v>0</v>
      </c>
      <c r="AJ66" s="1">
        <v>0</v>
      </c>
      <c r="AK66" s="1">
        <v>1</v>
      </c>
      <c r="AL66" s="1">
        <v>0</v>
      </c>
      <c r="AM66" s="1">
        <v>1</v>
      </c>
      <c r="BH66" s="6"/>
    </row>
    <row r="67" spans="1:60" ht="13.5" customHeight="1" x14ac:dyDescent="0.2">
      <c r="A67" s="5"/>
      <c r="W67" s="9">
        <f t="shared" ref="W67:AA67" si="95">SUM(W64:W66)</f>
        <v>9</v>
      </c>
      <c r="X67" s="9">
        <f t="shared" si="95"/>
        <v>7</v>
      </c>
      <c r="Y67" s="9">
        <f t="shared" si="95"/>
        <v>4</v>
      </c>
      <c r="Z67" s="9">
        <f t="shared" si="95"/>
        <v>16</v>
      </c>
      <c r="AA67" s="9">
        <f t="shared" si="95"/>
        <v>7</v>
      </c>
      <c r="AB67" s="9">
        <f t="shared" ref="AB67:AD67" si="96">SUM(AB64:AB66)</f>
        <v>8</v>
      </c>
      <c r="AC67" s="9">
        <f t="shared" si="96"/>
        <v>13</v>
      </c>
      <c r="AD67" s="9">
        <f t="shared" si="96"/>
        <v>14</v>
      </c>
      <c r="AE67" s="9">
        <f t="shared" ref="AE67:AJ67" si="97">SUM(AE64:AE66)</f>
        <v>19</v>
      </c>
      <c r="AF67" s="9">
        <f t="shared" si="97"/>
        <v>13</v>
      </c>
      <c r="AG67" s="9">
        <f t="shared" si="97"/>
        <v>11</v>
      </c>
      <c r="AH67" s="9">
        <f t="shared" si="97"/>
        <v>6</v>
      </c>
      <c r="AI67" s="9">
        <f t="shared" si="97"/>
        <v>9</v>
      </c>
      <c r="AJ67" s="9">
        <f t="shared" si="97"/>
        <v>8</v>
      </c>
      <c r="AK67" s="9">
        <f>SUM(AK64:AK66)</f>
        <v>6</v>
      </c>
      <c r="AL67" s="9">
        <f t="shared" ref="AL67:AM67" si="98">SUM(AL64:AL66)</f>
        <v>13</v>
      </c>
      <c r="AM67" s="9">
        <f t="shared" si="98"/>
        <v>15</v>
      </c>
      <c r="AN67" s="9">
        <f>SUM(AN64:AN65)</f>
        <v>8</v>
      </c>
      <c r="AO67" s="9">
        <f t="shared" ref="AO67:AW67" si="99">SUM(AO64:AO65)</f>
        <v>14</v>
      </c>
      <c r="AP67" s="9">
        <f t="shared" si="99"/>
        <v>18</v>
      </c>
      <c r="AQ67" s="9">
        <f t="shared" si="99"/>
        <v>12</v>
      </c>
      <c r="AR67" s="9">
        <f t="shared" si="99"/>
        <v>15</v>
      </c>
      <c r="AS67" s="9">
        <f t="shared" si="99"/>
        <v>18</v>
      </c>
      <c r="AT67" s="9">
        <f t="shared" si="99"/>
        <v>20</v>
      </c>
      <c r="AU67" s="9">
        <f t="shared" si="99"/>
        <v>22</v>
      </c>
      <c r="AV67" s="9">
        <f t="shared" si="99"/>
        <v>27</v>
      </c>
      <c r="AW67" s="9">
        <f t="shared" si="99"/>
        <v>24</v>
      </c>
      <c r="AX67" s="9">
        <f t="shared" ref="AX67" si="100">SUM(AX64:AX65)</f>
        <v>22</v>
      </c>
      <c r="AY67" s="9">
        <f t="shared" ref="AY67:BD67" si="101">SUM(AY64:AY65)</f>
        <v>28</v>
      </c>
      <c r="AZ67" s="9">
        <f t="shared" si="101"/>
        <v>26</v>
      </c>
      <c r="BA67" s="9">
        <f t="shared" si="101"/>
        <v>26</v>
      </c>
      <c r="BB67" s="9">
        <f t="shared" si="101"/>
        <v>33</v>
      </c>
      <c r="BC67" s="9">
        <f t="shared" si="101"/>
        <v>21</v>
      </c>
      <c r="BD67" s="9">
        <f t="shared" si="101"/>
        <v>21</v>
      </c>
      <c r="BE67" s="9">
        <f t="shared" ref="BE67:BF67" si="102">SUM(BE64:BE65)</f>
        <v>25</v>
      </c>
      <c r="BF67" s="9">
        <f t="shared" si="102"/>
        <v>40</v>
      </c>
      <c r="BG67" s="9">
        <f t="shared" ref="BG67" si="103">SUM(BG64:BG65)</f>
        <v>36</v>
      </c>
      <c r="BH67" s="6"/>
    </row>
    <row r="68" spans="1:60" ht="13.5" customHeight="1" x14ac:dyDescent="0.2">
      <c r="A68" s="5"/>
      <c r="B68" s="8" t="s">
        <v>84</v>
      </c>
      <c r="BH68" s="6"/>
    </row>
    <row r="69" spans="1:60" ht="13.5" customHeight="1" x14ac:dyDescent="0.2">
      <c r="A69" s="5"/>
      <c r="B69" s="8"/>
      <c r="C69" s="1" t="s">
        <v>10</v>
      </c>
      <c r="BA69" s="1">
        <v>0</v>
      </c>
      <c r="BB69" s="1">
        <v>6</v>
      </c>
      <c r="BC69" s="1">
        <v>14</v>
      </c>
      <c r="BD69" s="1">
        <v>9</v>
      </c>
      <c r="BE69" s="1">
        <v>12</v>
      </c>
      <c r="BF69" s="1">
        <v>2</v>
      </c>
      <c r="BG69" s="1">
        <v>0</v>
      </c>
      <c r="BH69" s="6"/>
    </row>
    <row r="70" spans="1:60" ht="13.5" customHeight="1" x14ac:dyDescent="0.2">
      <c r="A70" s="5"/>
      <c r="C70" s="1" t="s">
        <v>0</v>
      </c>
      <c r="W70" s="1">
        <v>2</v>
      </c>
      <c r="X70" s="1">
        <v>0</v>
      </c>
      <c r="Y70" s="1">
        <v>0</v>
      </c>
      <c r="Z70" s="1">
        <v>1</v>
      </c>
      <c r="AA70" s="1">
        <v>0</v>
      </c>
      <c r="AB70" s="1">
        <v>1</v>
      </c>
      <c r="AC70" s="1">
        <v>1</v>
      </c>
      <c r="AD70" s="1">
        <v>0</v>
      </c>
      <c r="AE70" s="1">
        <v>1</v>
      </c>
      <c r="AF70" s="1">
        <v>1</v>
      </c>
      <c r="AG70" s="1">
        <v>3</v>
      </c>
      <c r="AH70" s="1">
        <v>2</v>
      </c>
      <c r="AI70" s="1">
        <v>4</v>
      </c>
      <c r="AJ70" s="1">
        <v>3</v>
      </c>
      <c r="AK70" s="1">
        <f>6-AK11</f>
        <v>3</v>
      </c>
      <c r="AL70" s="1">
        <f>8-AL11</f>
        <v>0</v>
      </c>
      <c r="AM70" s="1">
        <f>12-AM11</f>
        <v>2</v>
      </c>
      <c r="AN70" s="1">
        <f>10-AN11</f>
        <v>1</v>
      </c>
      <c r="AO70" s="1">
        <f>10-AO11</f>
        <v>2</v>
      </c>
      <c r="AP70" s="1">
        <f>7-AP11</f>
        <v>1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E70" s="1">
        <v>8</v>
      </c>
      <c r="BF70" s="1">
        <v>8</v>
      </c>
      <c r="BG70" s="1">
        <v>8</v>
      </c>
      <c r="BH70" s="6"/>
    </row>
    <row r="71" spans="1:60" ht="13.5" customHeight="1" x14ac:dyDescent="0.2">
      <c r="A71" s="5"/>
      <c r="C71" s="1" t="s">
        <v>9</v>
      </c>
      <c r="AP71" s="1">
        <v>0</v>
      </c>
      <c r="AQ71" s="1">
        <v>0</v>
      </c>
      <c r="AR71" s="1">
        <v>0</v>
      </c>
      <c r="AS71" s="1">
        <v>1</v>
      </c>
      <c r="AT71" s="1">
        <v>0</v>
      </c>
      <c r="AU71" s="1">
        <v>1</v>
      </c>
      <c r="AV71" s="1">
        <v>3</v>
      </c>
      <c r="AW71" s="1">
        <v>0</v>
      </c>
      <c r="AX71" s="1">
        <v>1</v>
      </c>
      <c r="AY71" s="1">
        <v>2</v>
      </c>
      <c r="AZ71" s="1">
        <v>3</v>
      </c>
      <c r="BA71" s="1">
        <v>0</v>
      </c>
      <c r="BB71" s="1">
        <v>2</v>
      </c>
      <c r="BC71" s="1">
        <v>2</v>
      </c>
      <c r="BD71" s="1">
        <v>1</v>
      </c>
      <c r="BE71" s="1">
        <v>2</v>
      </c>
      <c r="BF71" s="1">
        <v>26</v>
      </c>
      <c r="BG71" s="1">
        <v>34</v>
      </c>
      <c r="BH71" s="6"/>
    </row>
    <row r="72" spans="1:60" ht="13.5" customHeight="1" x14ac:dyDescent="0.2">
      <c r="A72" s="5"/>
      <c r="C72" s="1" t="s">
        <v>5</v>
      </c>
      <c r="BE72" s="1">
        <v>6</v>
      </c>
      <c r="BF72" s="1">
        <v>5</v>
      </c>
      <c r="BG72" s="1">
        <v>3</v>
      </c>
      <c r="BH72" s="6"/>
    </row>
    <row r="73" spans="1:60" ht="13.5" customHeight="1" x14ac:dyDescent="0.2">
      <c r="A73" s="5"/>
      <c r="C73" s="1" t="s">
        <v>7</v>
      </c>
      <c r="AB73" s="1">
        <v>1</v>
      </c>
      <c r="AC73" s="1">
        <v>1</v>
      </c>
      <c r="AD73" s="1">
        <v>8</v>
      </c>
      <c r="AE73" s="1">
        <v>6</v>
      </c>
      <c r="AF73" s="1">
        <v>16</v>
      </c>
      <c r="AG73" s="1">
        <v>19</v>
      </c>
      <c r="AH73" s="1">
        <v>23</v>
      </c>
      <c r="AI73" s="1">
        <v>35</v>
      </c>
      <c r="AJ73" s="1">
        <v>38</v>
      </c>
      <c r="AK73" s="1">
        <v>42</v>
      </c>
      <c r="AL73" s="1">
        <v>38</v>
      </c>
      <c r="AM73" s="1">
        <v>36</v>
      </c>
      <c r="AN73" s="1">
        <v>33</v>
      </c>
      <c r="AO73" s="1">
        <v>29</v>
      </c>
      <c r="AP73" s="1">
        <v>43</v>
      </c>
      <c r="AQ73" s="1">
        <v>43</v>
      </c>
      <c r="AR73" s="1">
        <v>32</v>
      </c>
      <c r="AS73" s="1">
        <v>24</v>
      </c>
      <c r="AT73" s="1">
        <v>32</v>
      </c>
      <c r="AU73" s="1">
        <v>31</v>
      </c>
      <c r="AV73" s="1">
        <v>42</v>
      </c>
      <c r="AW73" s="1">
        <v>45</v>
      </c>
      <c r="AX73" s="1">
        <v>55</v>
      </c>
      <c r="AY73" s="1">
        <v>47</v>
      </c>
      <c r="AZ73" s="1">
        <v>48</v>
      </c>
      <c r="BA73" s="1">
        <v>47</v>
      </c>
      <c r="BB73" s="1">
        <v>39</v>
      </c>
      <c r="BC73" s="1">
        <v>41</v>
      </c>
      <c r="BD73" s="1">
        <v>44</v>
      </c>
      <c r="BE73" s="1">
        <v>45</v>
      </c>
      <c r="BF73" s="1">
        <v>56</v>
      </c>
      <c r="BG73" s="1">
        <v>55</v>
      </c>
      <c r="BH73" s="6"/>
    </row>
    <row r="74" spans="1:60" ht="13.5" customHeight="1" x14ac:dyDescent="0.2">
      <c r="A74" s="5"/>
      <c r="AB74" s="9">
        <f t="shared" ref="AB74:AD74" si="104">SUM(AB70:AB73)</f>
        <v>2</v>
      </c>
      <c r="AC74" s="9">
        <f t="shared" si="104"/>
        <v>2</v>
      </c>
      <c r="AD74" s="9">
        <f t="shared" si="104"/>
        <v>8</v>
      </c>
      <c r="AE74" s="9">
        <f t="shared" ref="AE74:AG74" si="105">SUM(AE70:AE73)</f>
        <v>7</v>
      </c>
      <c r="AF74" s="9">
        <f t="shared" si="105"/>
        <v>17</v>
      </c>
      <c r="AG74" s="9">
        <f t="shared" si="105"/>
        <v>22</v>
      </c>
      <c r="AH74" s="9">
        <f t="shared" ref="AH74:AJ74" si="106">SUM(AH70:AH73)</f>
        <v>25</v>
      </c>
      <c r="AI74" s="9">
        <f t="shared" si="106"/>
        <v>39</v>
      </c>
      <c r="AJ74" s="9">
        <f t="shared" si="106"/>
        <v>41</v>
      </c>
      <c r="AK74" s="9">
        <f t="shared" ref="AK74:AV74" si="107">SUM(AK70:AK73)</f>
        <v>45</v>
      </c>
      <c r="AL74" s="9">
        <f t="shared" si="107"/>
        <v>38</v>
      </c>
      <c r="AM74" s="9">
        <f t="shared" si="107"/>
        <v>38</v>
      </c>
      <c r="AN74" s="9">
        <f t="shared" si="107"/>
        <v>34</v>
      </c>
      <c r="AO74" s="9">
        <f t="shared" si="107"/>
        <v>31</v>
      </c>
      <c r="AP74" s="9">
        <f t="shared" si="107"/>
        <v>44</v>
      </c>
      <c r="AQ74" s="9">
        <f t="shared" si="107"/>
        <v>43</v>
      </c>
      <c r="AR74" s="9">
        <f t="shared" si="107"/>
        <v>32</v>
      </c>
      <c r="AS74" s="9">
        <f t="shared" si="107"/>
        <v>25</v>
      </c>
      <c r="AT74" s="9">
        <f t="shared" si="107"/>
        <v>32</v>
      </c>
      <c r="AU74" s="9">
        <f t="shared" si="107"/>
        <v>32</v>
      </c>
      <c r="AV74" s="9">
        <f t="shared" si="107"/>
        <v>45</v>
      </c>
      <c r="AW74" s="9">
        <f t="shared" ref="AW74:AZ74" si="108">SUM(AW70:AW73)</f>
        <v>45</v>
      </c>
      <c r="AX74" s="9">
        <f t="shared" si="108"/>
        <v>56</v>
      </c>
      <c r="AY74" s="9">
        <f t="shared" si="108"/>
        <v>49</v>
      </c>
      <c r="AZ74" s="9">
        <f t="shared" si="108"/>
        <v>51</v>
      </c>
      <c r="BA74" s="9">
        <f t="shared" ref="BA74:BF74" si="109">SUM(BA69:BA73)</f>
        <v>47</v>
      </c>
      <c r="BB74" s="9">
        <f t="shared" si="109"/>
        <v>47</v>
      </c>
      <c r="BC74" s="9">
        <f t="shared" si="109"/>
        <v>57</v>
      </c>
      <c r="BD74" s="9">
        <f t="shared" si="109"/>
        <v>54</v>
      </c>
      <c r="BE74" s="9">
        <f t="shared" si="109"/>
        <v>73</v>
      </c>
      <c r="BF74" s="9">
        <f t="shared" si="109"/>
        <v>97</v>
      </c>
      <c r="BG74" s="9">
        <f t="shared" ref="BG74" si="110">SUM(BG69:BG73)</f>
        <v>100</v>
      </c>
      <c r="BH74" s="6"/>
    </row>
    <row r="75" spans="1:60" ht="13.5" customHeight="1" x14ac:dyDescent="0.2">
      <c r="A75" s="5"/>
      <c r="B75" s="8" t="s">
        <v>82</v>
      </c>
      <c r="BH75" s="6"/>
    </row>
    <row r="76" spans="1:60" ht="13.5" customHeight="1" x14ac:dyDescent="0.2">
      <c r="A76" s="5"/>
      <c r="C76" s="1" t="s">
        <v>0</v>
      </c>
      <c r="W76" s="1">
        <v>8</v>
      </c>
      <c r="X76" s="1">
        <v>3</v>
      </c>
      <c r="Y76" s="1">
        <v>2</v>
      </c>
      <c r="Z76" s="1">
        <v>6</v>
      </c>
      <c r="AA76" s="1">
        <v>3</v>
      </c>
      <c r="AB76" s="1">
        <v>5</v>
      </c>
      <c r="AC76" s="1">
        <v>7</v>
      </c>
      <c r="AD76" s="1">
        <v>6</v>
      </c>
      <c r="AE76" s="1">
        <v>7</v>
      </c>
      <c r="AF76" s="1">
        <v>7</v>
      </c>
      <c r="AG76" s="1">
        <v>4</v>
      </c>
      <c r="AH76" s="1">
        <v>6</v>
      </c>
      <c r="AI76" s="1">
        <v>6</v>
      </c>
      <c r="AJ76" s="1">
        <v>4</v>
      </c>
      <c r="AK76" s="1">
        <v>4</v>
      </c>
      <c r="AL76" s="1">
        <v>9</v>
      </c>
      <c r="AM76" s="1">
        <v>4</v>
      </c>
      <c r="AN76" s="1">
        <v>4</v>
      </c>
      <c r="AO76" s="1">
        <v>15</v>
      </c>
      <c r="AP76" s="1">
        <v>16</v>
      </c>
      <c r="AQ76" s="1">
        <v>18</v>
      </c>
      <c r="AR76" s="1">
        <v>13</v>
      </c>
      <c r="AS76" s="1">
        <v>14</v>
      </c>
      <c r="AT76" s="1">
        <v>16</v>
      </c>
      <c r="AU76" s="1">
        <v>10</v>
      </c>
      <c r="AV76" s="1">
        <v>11</v>
      </c>
      <c r="AW76" s="1">
        <v>11</v>
      </c>
      <c r="AX76" s="1">
        <v>14</v>
      </c>
      <c r="AY76" s="1">
        <v>16</v>
      </c>
      <c r="AZ76" s="1">
        <v>12</v>
      </c>
      <c r="BA76" s="1">
        <v>13</v>
      </c>
      <c r="BB76" s="1">
        <v>7</v>
      </c>
      <c r="BC76" s="1">
        <v>11</v>
      </c>
      <c r="BD76" s="1">
        <v>3</v>
      </c>
      <c r="BE76" s="1">
        <v>10</v>
      </c>
      <c r="BF76" s="1">
        <v>8</v>
      </c>
      <c r="BG76" s="1">
        <v>7</v>
      </c>
      <c r="BH76" s="6"/>
    </row>
    <row r="77" spans="1:60" ht="13.5" customHeight="1" x14ac:dyDescent="0.2">
      <c r="A77" s="5"/>
      <c r="C77" s="1" t="s">
        <v>9</v>
      </c>
      <c r="AU77" s="26"/>
      <c r="AV77" s="1">
        <v>0</v>
      </c>
      <c r="AW77" s="1">
        <v>0</v>
      </c>
      <c r="AX77" s="1">
        <v>0</v>
      </c>
      <c r="AY77" s="1">
        <v>1</v>
      </c>
      <c r="AZ77" s="1">
        <v>0</v>
      </c>
      <c r="BA77" s="1">
        <v>0</v>
      </c>
      <c r="BB77" s="1">
        <v>1</v>
      </c>
      <c r="BC77" s="1">
        <v>1</v>
      </c>
      <c r="BD77" s="1">
        <v>0</v>
      </c>
      <c r="BE77" s="1">
        <v>0</v>
      </c>
      <c r="BF77" s="1">
        <v>0</v>
      </c>
      <c r="BG77" s="1">
        <v>0</v>
      </c>
      <c r="BH77" s="6"/>
    </row>
    <row r="78" spans="1:60" ht="13.5" customHeight="1" x14ac:dyDescent="0.2">
      <c r="A78" s="5"/>
      <c r="W78" s="9">
        <f t="shared" ref="W78:AS78" si="111">W76</f>
        <v>8</v>
      </c>
      <c r="X78" s="9">
        <f t="shared" si="111"/>
        <v>3</v>
      </c>
      <c r="Y78" s="9">
        <f t="shared" si="111"/>
        <v>2</v>
      </c>
      <c r="Z78" s="9">
        <f t="shared" si="111"/>
        <v>6</v>
      </c>
      <c r="AA78" s="9">
        <f t="shared" si="111"/>
        <v>3</v>
      </c>
      <c r="AB78" s="9">
        <f t="shared" si="111"/>
        <v>5</v>
      </c>
      <c r="AC78" s="9">
        <f t="shared" si="111"/>
        <v>7</v>
      </c>
      <c r="AD78" s="9">
        <f t="shared" si="111"/>
        <v>6</v>
      </c>
      <c r="AE78" s="9">
        <f t="shared" si="111"/>
        <v>7</v>
      </c>
      <c r="AF78" s="9">
        <f t="shared" si="111"/>
        <v>7</v>
      </c>
      <c r="AG78" s="9">
        <f t="shared" si="111"/>
        <v>4</v>
      </c>
      <c r="AH78" s="9">
        <f t="shared" si="111"/>
        <v>6</v>
      </c>
      <c r="AI78" s="9">
        <f t="shared" si="111"/>
        <v>6</v>
      </c>
      <c r="AJ78" s="9">
        <f t="shared" si="111"/>
        <v>4</v>
      </c>
      <c r="AK78" s="9">
        <f t="shared" si="111"/>
        <v>4</v>
      </c>
      <c r="AL78" s="9">
        <f t="shared" si="111"/>
        <v>9</v>
      </c>
      <c r="AM78" s="9">
        <f t="shared" si="111"/>
        <v>4</v>
      </c>
      <c r="AN78" s="9">
        <f t="shared" si="111"/>
        <v>4</v>
      </c>
      <c r="AO78" s="9">
        <f t="shared" si="111"/>
        <v>15</v>
      </c>
      <c r="AP78" s="9">
        <f t="shared" si="111"/>
        <v>16</v>
      </c>
      <c r="AQ78" s="9">
        <f t="shared" si="111"/>
        <v>18</v>
      </c>
      <c r="AR78" s="9">
        <f t="shared" si="111"/>
        <v>13</v>
      </c>
      <c r="AS78" s="9">
        <f t="shared" si="111"/>
        <v>14</v>
      </c>
      <c r="AT78" s="9">
        <f>AT76</f>
        <v>16</v>
      </c>
      <c r="AU78" s="9">
        <f>AU76</f>
        <v>10</v>
      </c>
      <c r="AV78" s="9">
        <f t="shared" ref="AV78:AX78" si="112">SUM(AV76:AV77)</f>
        <v>11</v>
      </c>
      <c r="AW78" s="9">
        <f t="shared" si="112"/>
        <v>11</v>
      </c>
      <c r="AX78" s="9">
        <f t="shared" si="112"/>
        <v>14</v>
      </c>
      <c r="AY78" s="9">
        <f t="shared" ref="AY78:BD78" si="113">SUM(AY76:AY77)</f>
        <v>17</v>
      </c>
      <c r="AZ78" s="9">
        <f t="shared" si="113"/>
        <v>12</v>
      </c>
      <c r="BA78" s="9">
        <f t="shared" si="113"/>
        <v>13</v>
      </c>
      <c r="BB78" s="9">
        <f t="shared" si="113"/>
        <v>8</v>
      </c>
      <c r="BC78" s="9">
        <f t="shared" si="113"/>
        <v>12</v>
      </c>
      <c r="BD78" s="9">
        <f t="shared" si="113"/>
        <v>3</v>
      </c>
      <c r="BE78" s="9">
        <f t="shared" ref="BE78:BF78" si="114">SUM(BE76:BE77)</f>
        <v>10</v>
      </c>
      <c r="BF78" s="9">
        <f t="shared" si="114"/>
        <v>8</v>
      </c>
      <c r="BG78" s="9">
        <f t="shared" ref="BG78" si="115">SUM(BG76:BG77)</f>
        <v>7</v>
      </c>
      <c r="BH78" s="6"/>
    </row>
    <row r="79" spans="1:60" ht="13.5" customHeight="1" x14ac:dyDescent="0.2">
      <c r="A79" s="5"/>
      <c r="B79" s="8" t="s">
        <v>81</v>
      </c>
      <c r="BH79" s="6"/>
    </row>
    <row r="80" spans="1:60" ht="13.5" customHeight="1" x14ac:dyDescent="0.2">
      <c r="A80" s="5"/>
      <c r="C80" s="1" t="s">
        <v>0</v>
      </c>
      <c r="W80" s="1">
        <v>33</v>
      </c>
      <c r="X80" s="1">
        <v>27</v>
      </c>
      <c r="Y80" s="1">
        <v>22</v>
      </c>
      <c r="Z80" s="1">
        <v>17</v>
      </c>
      <c r="AA80" s="1">
        <v>12</v>
      </c>
      <c r="AB80" s="1">
        <v>19</v>
      </c>
      <c r="AC80" s="1">
        <v>25</v>
      </c>
      <c r="AD80" s="1">
        <v>31</v>
      </c>
      <c r="AE80" s="1">
        <v>27</v>
      </c>
      <c r="AF80" s="1">
        <v>27</v>
      </c>
      <c r="AG80" s="1">
        <v>28</v>
      </c>
      <c r="AH80" s="1">
        <v>28</v>
      </c>
      <c r="AI80" s="1">
        <v>36</v>
      </c>
      <c r="AJ80" s="1">
        <v>28</v>
      </c>
      <c r="AK80" s="1">
        <v>20</v>
      </c>
      <c r="AL80" s="1">
        <v>43</v>
      </c>
      <c r="AM80" s="1">
        <v>39</v>
      </c>
      <c r="AN80" s="1">
        <v>41</v>
      </c>
      <c r="AO80" s="1">
        <v>46</v>
      </c>
      <c r="AP80" s="1">
        <v>57</v>
      </c>
      <c r="AQ80" s="1">
        <v>42</v>
      </c>
      <c r="AR80" s="1">
        <v>60</v>
      </c>
      <c r="AS80" s="1">
        <v>73</v>
      </c>
      <c r="AT80" s="1">
        <v>93</v>
      </c>
      <c r="AU80" s="1">
        <v>74</v>
      </c>
      <c r="AV80" s="1">
        <v>90</v>
      </c>
      <c r="AW80" s="1">
        <v>128</v>
      </c>
      <c r="AX80" s="1">
        <v>122</v>
      </c>
      <c r="AY80" s="1">
        <v>134</v>
      </c>
      <c r="AZ80" s="1">
        <v>107</v>
      </c>
      <c r="BA80" s="1">
        <v>127</v>
      </c>
      <c r="BB80" s="1">
        <v>109</v>
      </c>
      <c r="BC80" s="1">
        <v>104</v>
      </c>
      <c r="BD80" s="1">
        <v>103</v>
      </c>
      <c r="BE80" s="1">
        <v>100</v>
      </c>
      <c r="BF80" s="1">
        <v>84</v>
      </c>
      <c r="BG80" s="1">
        <v>84</v>
      </c>
      <c r="BH80" s="6"/>
    </row>
    <row r="81" spans="1:60" ht="13.5" customHeight="1" x14ac:dyDescent="0.2">
      <c r="A81" s="5"/>
      <c r="C81" s="1" t="s">
        <v>5</v>
      </c>
      <c r="W81" s="1">
        <v>9</v>
      </c>
      <c r="X81" s="1">
        <v>17</v>
      </c>
      <c r="Y81" s="1">
        <v>10</v>
      </c>
      <c r="Z81" s="1">
        <v>13</v>
      </c>
      <c r="AA81" s="1">
        <v>13</v>
      </c>
      <c r="AB81" s="1">
        <v>18</v>
      </c>
      <c r="AC81" s="1">
        <v>15</v>
      </c>
      <c r="AD81" s="1">
        <v>14</v>
      </c>
      <c r="AE81" s="1">
        <v>9</v>
      </c>
      <c r="AF81" s="1">
        <v>16</v>
      </c>
      <c r="AG81" s="1">
        <v>18</v>
      </c>
      <c r="AH81" s="1">
        <v>10</v>
      </c>
      <c r="AI81" s="1">
        <v>7</v>
      </c>
      <c r="AJ81" s="1">
        <v>2</v>
      </c>
      <c r="AK81" s="1">
        <v>8</v>
      </c>
      <c r="AL81" s="1">
        <v>2</v>
      </c>
      <c r="AM81" s="1">
        <v>3</v>
      </c>
      <c r="AN81" s="1">
        <v>4</v>
      </c>
      <c r="AO81" s="1">
        <v>7</v>
      </c>
      <c r="AP81" s="1">
        <v>9</v>
      </c>
      <c r="AQ81" s="1">
        <v>8</v>
      </c>
      <c r="AR81" s="1">
        <v>5</v>
      </c>
      <c r="AS81" s="1">
        <v>6</v>
      </c>
      <c r="AT81" s="1">
        <v>11</v>
      </c>
      <c r="AU81" s="1">
        <v>14</v>
      </c>
      <c r="AV81" s="1">
        <v>15</v>
      </c>
      <c r="AW81" s="1">
        <v>15</v>
      </c>
      <c r="AX81" s="1">
        <v>12</v>
      </c>
      <c r="AY81" s="1">
        <v>20</v>
      </c>
      <c r="AZ81" s="1">
        <v>29</v>
      </c>
      <c r="BA81" s="1">
        <v>23</v>
      </c>
      <c r="BB81" s="1">
        <v>12</v>
      </c>
      <c r="BC81" s="1">
        <v>21</v>
      </c>
      <c r="BD81" s="1">
        <v>20</v>
      </c>
      <c r="BE81" s="1">
        <v>12</v>
      </c>
      <c r="BF81" s="1">
        <v>10</v>
      </c>
      <c r="BG81" s="1">
        <v>8</v>
      </c>
      <c r="BH81" s="6"/>
    </row>
    <row r="82" spans="1:60" ht="13.5" hidden="1" customHeight="1" x14ac:dyDescent="0.2">
      <c r="A82" s="5"/>
      <c r="C82" s="1" t="s">
        <v>7</v>
      </c>
      <c r="W82" s="1">
        <v>6</v>
      </c>
      <c r="X82" s="1">
        <v>1</v>
      </c>
      <c r="Y82" s="1">
        <v>2</v>
      </c>
      <c r="Z82" s="1">
        <v>2</v>
      </c>
      <c r="AA82" s="1">
        <v>4</v>
      </c>
      <c r="AB82" s="1">
        <v>2</v>
      </c>
      <c r="AC82" s="1">
        <v>4</v>
      </c>
      <c r="AD82" s="1">
        <v>6</v>
      </c>
      <c r="AE82" s="1">
        <v>6</v>
      </c>
      <c r="AF82" s="1">
        <v>2</v>
      </c>
      <c r="AG82" s="1">
        <v>3</v>
      </c>
      <c r="AH82" s="1">
        <v>3</v>
      </c>
      <c r="BH82" s="6"/>
    </row>
    <row r="83" spans="1:60" ht="13.5" customHeight="1" x14ac:dyDescent="0.2">
      <c r="A83" s="5"/>
      <c r="W83" s="9">
        <f t="shared" ref="W83:AA83" si="116">SUM(W80:W82)</f>
        <v>48</v>
      </c>
      <c r="X83" s="9">
        <f t="shared" si="116"/>
        <v>45</v>
      </c>
      <c r="Y83" s="9">
        <f t="shared" si="116"/>
        <v>34</v>
      </c>
      <c r="Z83" s="9">
        <f t="shared" si="116"/>
        <v>32</v>
      </c>
      <c r="AA83" s="9">
        <f t="shared" si="116"/>
        <v>29</v>
      </c>
      <c r="AB83" s="9">
        <f t="shared" ref="AB83:AD83" si="117">SUM(AB80:AB82)</f>
        <v>39</v>
      </c>
      <c r="AC83" s="9">
        <f t="shared" si="117"/>
        <v>44</v>
      </c>
      <c r="AD83" s="9">
        <f t="shared" si="117"/>
        <v>51</v>
      </c>
      <c r="AE83" s="9">
        <f t="shared" ref="AE83:AG83" si="118">SUM(AE80:AE82)</f>
        <v>42</v>
      </c>
      <c r="AF83" s="9">
        <f t="shared" si="118"/>
        <v>45</v>
      </c>
      <c r="AG83" s="9">
        <f t="shared" si="118"/>
        <v>49</v>
      </c>
      <c r="AH83" s="9">
        <f>SUM(AH80:AH82)</f>
        <v>41</v>
      </c>
      <c r="AI83" s="9">
        <f t="shared" ref="AI83:AJ83" si="119">SUM(AI80:AI81)</f>
        <v>43</v>
      </c>
      <c r="AJ83" s="9">
        <f t="shared" si="119"/>
        <v>30</v>
      </c>
      <c r="AK83" s="9">
        <f>SUM(AK80:AK81)</f>
        <v>28</v>
      </c>
      <c r="AL83" s="9">
        <f t="shared" ref="AL83:AV83" si="120">SUM(AL80:AL81)</f>
        <v>45</v>
      </c>
      <c r="AM83" s="9">
        <f t="shared" si="120"/>
        <v>42</v>
      </c>
      <c r="AN83" s="9">
        <f t="shared" si="120"/>
        <v>45</v>
      </c>
      <c r="AO83" s="9">
        <f t="shared" si="120"/>
        <v>53</v>
      </c>
      <c r="AP83" s="9">
        <f t="shared" si="120"/>
        <v>66</v>
      </c>
      <c r="AQ83" s="9">
        <f t="shared" si="120"/>
        <v>50</v>
      </c>
      <c r="AR83" s="9">
        <f t="shared" si="120"/>
        <v>65</v>
      </c>
      <c r="AS83" s="9">
        <f t="shared" si="120"/>
        <v>79</v>
      </c>
      <c r="AT83" s="9">
        <f t="shared" si="120"/>
        <v>104</v>
      </c>
      <c r="AU83" s="9">
        <f t="shared" si="120"/>
        <v>88</v>
      </c>
      <c r="AV83" s="9">
        <f t="shared" si="120"/>
        <v>105</v>
      </c>
      <c r="AW83" s="9">
        <f t="shared" ref="AW83:BB83" si="121">SUM(AW80:AW81)</f>
        <v>143</v>
      </c>
      <c r="AX83" s="9">
        <f t="shared" si="121"/>
        <v>134</v>
      </c>
      <c r="AY83" s="9">
        <f t="shared" si="121"/>
        <v>154</v>
      </c>
      <c r="AZ83" s="9">
        <f t="shared" si="121"/>
        <v>136</v>
      </c>
      <c r="BA83" s="9">
        <f t="shared" si="121"/>
        <v>150</v>
      </c>
      <c r="BB83" s="9">
        <f t="shared" si="121"/>
        <v>121</v>
      </c>
      <c r="BC83" s="9">
        <f t="shared" ref="BC83:BD83" si="122">SUM(BC80:BC81)</f>
        <v>125</v>
      </c>
      <c r="BD83" s="9">
        <f t="shared" si="122"/>
        <v>123</v>
      </c>
      <c r="BE83" s="9">
        <f t="shared" ref="BE83:BF83" si="123">SUM(BE80:BE81)</f>
        <v>112</v>
      </c>
      <c r="BF83" s="9">
        <f t="shared" si="123"/>
        <v>94</v>
      </c>
      <c r="BG83" s="9">
        <f t="shared" ref="BG83" si="124">SUM(BG80:BG81)</f>
        <v>92</v>
      </c>
      <c r="BH83" s="6"/>
    </row>
    <row r="84" spans="1:60" ht="13.5" customHeight="1" x14ac:dyDescent="0.2">
      <c r="A84" s="5"/>
      <c r="B84" s="8" t="s">
        <v>80</v>
      </c>
      <c r="BH84" s="6"/>
    </row>
    <row r="85" spans="1:60" ht="13.5" customHeight="1" x14ac:dyDescent="0.2">
      <c r="A85" s="5"/>
      <c r="C85" s="1" t="s">
        <v>0</v>
      </c>
      <c r="W85" s="1">
        <v>56</v>
      </c>
      <c r="X85" s="1">
        <v>48</v>
      </c>
      <c r="Y85" s="1">
        <v>59</v>
      </c>
      <c r="Z85" s="1">
        <v>63</v>
      </c>
      <c r="AA85" s="1">
        <v>62</v>
      </c>
      <c r="AB85" s="1">
        <v>60</v>
      </c>
      <c r="AC85" s="1">
        <v>78</v>
      </c>
      <c r="AD85" s="1">
        <v>76</v>
      </c>
      <c r="AE85" s="1">
        <v>90</v>
      </c>
      <c r="AF85" s="1">
        <v>84</v>
      </c>
      <c r="AG85" s="1">
        <v>78</v>
      </c>
      <c r="AH85" s="1">
        <v>87</v>
      </c>
      <c r="AI85" s="1">
        <v>79</v>
      </c>
      <c r="AJ85" s="1">
        <v>83</v>
      </c>
      <c r="AK85" s="1">
        <v>85</v>
      </c>
      <c r="AL85" s="1">
        <v>93</v>
      </c>
      <c r="AM85" s="1">
        <v>83</v>
      </c>
      <c r="AN85" s="1">
        <v>83</v>
      </c>
      <c r="AO85" s="1">
        <v>86</v>
      </c>
      <c r="AP85" s="1">
        <v>102</v>
      </c>
      <c r="AQ85" s="1">
        <v>91</v>
      </c>
      <c r="AR85" s="1">
        <v>79</v>
      </c>
      <c r="AS85" s="1">
        <v>92</v>
      </c>
      <c r="AT85" s="1">
        <v>92</v>
      </c>
      <c r="AU85" s="1">
        <v>88</v>
      </c>
      <c r="AV85" s="1">
        <v>102</v>
      </c>
      <c r="AW85" s="1">
        <v>113</v>
      </c>
      <c r="AX85" s="1">
        <v>99</v>
      </c>
      <c r="AY85" s="1">
        <v>109</v>
      </c>
      <c r="AZ85" s="1">
        <v>95</v>
      </c>
      <c r="BA85" s="1">
        <v>106</v>
      </c>
      <c r="BB85" s="1">
        <v>118</v>
      </c>
      <c r="BC85" s="1">
        <v>90</v>
      </c>
      <c r="BD85" s="1">
        <v>115</v>
      </c>
      <c r="BE85" s="1">
        <v>109</v>
      </c>
      <c r="BF85" s="1">
        <v>96</v>
      </c>
      <c r="BG85" s="1">
        <v>105</v>
      </c>
      <c r="BH85" s="6"/>
    </row>
    <row r="86" spans="1:60" ht="13.5" customHeight="1" x14ac:dyDescent="0.2">
      <c r="A86" s="5"/>
      <c r="C86" s="1" t="s">
        <v>9</v>
      </c>
      <c r="AV86" s="1">
        <v>0</v>
      </c>
      <c r="AW86" s="1">
        <v>0</v>
      </c>
      <c r="AX86" s="1">
        <v>1</v>
      </c>
      <c r="AY86" s="1">
        <v>1</v>
      </c>
      <c r="AZ86" s="1">
        <v>1</v>
      </c>
      <c r="BA86" s="1">
        <v>6</v>
      </c>
      <c r="BB86" s="1">
        <v>2</v>
      </c>
      <c r="BC86" s="1">
        <v>1</v>
      </c>
      <c r="BD86" s="1">
        <v>1</v>
      </c>
      <c r="BE86" s="1">
        <v>2</v>
      </c>
      <c r="BF86" s="1">
        <v>0</v>
      </c>
      <c r="BG86" s="1">
        <v>0</v>
      </c>
      <c r="BH86" s="6"/>
    </row>
    <row r="87" spans="1:60" ht="13.5" customHeight="1" x14ac:dyDescent="0.2">
      <c r="A87" s="5"/>
      <c r="C87" s="1" t="s">
        <v>5</v>
      </c>
      <c r="W87" s="1">
        <v>13</v>
      </c>
      <c r="X87" s="1">
        <v>12</v>
      </c>
      <c r="Y87" s="1">
        <v>9</v>
      </c>
      <c r="Z87" s="1">
        <v>14</v>
      </c>
      <c r="AA87" s="1">
        <v>5</v>
      </c>
      <c r="AB87" s="1">
        <v>9</v>
      </c>
      <c r="AC87" s="1">
        <v>11</v>
      </c>
      <c r="AD87" s="1">
        <v>11</v>
      </c>
      <c r="AE87" s="1">
        <v>5</v>
      </c>
      <c r="AF87" s="1">
        <v>5</v>
      </c>
      <c r="AG87" s="1">
        <v>5</v>
      </c>
      <c r="AH87" s="1">
        <v>6</v>
      </c>
      <c r="AI87" s="1">
        <v>9</v>
      </c>
      <c r="AJ87" s="1">
        <v>2</v>
      </c>
      <c r="AK87" s="1">
        <v>2</v>
      </c>
      <c r="AL87" s="1">
        <v>4</v>
      </c>
      <c r="AM87" s="1">
        <v>3</v>
      </c>
      <c r="AN87" s="1">
        <v>4</v>
      </c>
      <c r="AO87" s="1">
        <v>4</v>
      </c>
      <c r="AP87" s="1">
        <v>6</v>
      </c>
      <c r="AQ87" s="1">
        <v>4</v>
      </c>
      <c r="AR87" s="1">
        <v>3</v>
      </c>
      <c r="AS87" s="1">
        <v>4</v>
      </c>
      <c r="AT87" s="1">
        <v>6</v>
      </c>
      <c r="AU87" s="1">
        <v>4</v>
      </c>
      <c r="AV87" s="1">
        <v>4</v>
      </c>
      <c r="AW87" s="1">
        <v>3</v>
      </c>
      <c r="AX87" s="1">
        <v>4</v>
      </c>
      <c r="AY87" s="1">
        <v>3</v>
      </c>
      <c r="AZ87" s="1">
        <v>4</v>
      </c>
      <c r="BA87" s="1">
        <v>3</v>
      </c>
      <c r="BB87" s="1">
        <v>2</v>
      </c>
      <c r="BC87" s="1">
        <v>4</v>
      </c>
      <c r="BD87" s="1">
        <v>3</v>
      </c>
      <c r="BE87" s="1">
        <v>8</v>
      </c>
      <c r="BF87" s="1">
        <v>5</v>
      </c>
      <c r="BG87" s="1">
        <v>1</v>
      </c>
      <c r="BH87" s="6"/>
    </row>
    <row r="88" spans="1:60" ht="13.5" customHeight="1" x14ac:dyDescent="0.2">
      <c r="A88" s="5"/>
      <c r="C88" s="1" t="s">
        <v>7</v>
      </c>
      <c r="W88" s="1">
        <v>18</v>
      </c>
      <c r="X88" s="1">
        <v>12</v>
      </c>
      <c r="Y88" s="1">
        <v>14</v>
      </c>
      <c r="Z88" s="1">
        <v>8</v>
      </c>
      <c r="AA88" s="1">
        <v>19</v>
      </c>
      <c r="AB88" s="1">
        <v>17</v>
      </c>
      <c r="AC88" s="1">
        <v>12</v>
      </c>
      <c r="AD88" s="1">
        <v>14</v>
      </c>
      <c r="AE88" s="1">
        <v>12</v>
      </c>
      <c r="AF88" s="1">
        <v>12</v>
      </c>
      <c r="AG88" s="1">
        <v>13</v>
      </c>
      <c r="AH88" s="1">
        <v>7</v>
      </c>
      <c r="AI88" s="1">
        <v>3</v>
      </c>
      <c r="AJ88" s="1">
        <v>5</v>
      </c>
      <c r="AK88" s="1">
        <v>11</v>
      </c>
      <c r="AL88" s="1">
        <v>7</v>
      </c>
      <c r="AM88" s="1">
        <v>7</v>
      </c>
      <c r="AN88" s="1">
        <v>10</v>
      </c>
      <c r="AO88" s="1">
        <v>5</v>
      </c>
      <c r="AP88" s="1">
        <v>8</v>
      </c>
      <c r="AQ88" s="1">
        <v>8</v>
      </c>
      <c r="AR88" s="1">
        <v>12</v>
      </c>
      <c r="AS88" s="1">
        <v>9</v>
      </c>
      <c r="AT88" s="1">
        <v>8</v>
      </c>
      <c r="AU88" s="1">
        <v>4</v>
      </c>
      <c r="AV88" s="1">
        <v>9</v>
      </c>
      <c r="AW88" s="1">
        <v>5</v>
      </c>
      <c r="AX88" s="1">
        <v>13</v>
      </c>
      <c r="AY88" s="1">
        <v>8</v>
      </c>
      <c r="AZ88" s="1">
        <v>11</v>
      </c>
      <c r="BA88" s="1">
        <v>8</v>
      </c>
      <c r="BB88" s="1">
        <v>8</v>
      </c>
      <c r="BC88" s="1">
        <v>10</v>
      </c>
      <c r="BD88" s="1">
        <v>9</v>
      </c>
      <c r="BE88" s="1">
        <v>15</v>
      </c>
      <c r="BF88" s="1">
        <v>11</v>
      </c>
      <c r="BG88" s="1">
        <v>7</v>
      </c>
      <c r="BH88" s="6"/>
    </row>
    <row r="89" spans="1:60" ht="13.5" customHeight="1" x14ac:dyDescent="0.2">
      <c r="A89" s="5"/>
      <c r="W89" s="9">
        <f t="shared" ref="W89:AA89" si="125">SUM(W85:W88)</f>
        <v>87</v>
      </c>
      <c r="X89" s="9">
        <f t="shared" si="125"/>
        <v>72</v>
      </c>
      <c r="Y89" s="9">
        <f t="shared" si="125"/>
        <v>82</v>
      </c>
      <c r="Z89" s="9">
        <f t="shared" si="125"/>
        <v>85</v>
      </c>
      <c r="AA89" s="9">
        <f t="shared" si="125"/>
        <v>86</v>
      </c>
      <c r="AB89" s="9">
        <f t="shared" ref="AB89:AD89" si="126">SUM(AB85:AB88)</f>
        <v>86</v>
      </c>
      <c r="AC89" s="9">
        <f t="shared" si="126"/>
        <v>101</v>
      </c>
      <c r="AD89" s="9">
        <f t="shared" si="126"/>
        <v>101</v>
      </c>
      <c r="AE89" s="9">
        <f t="shared" ref="AE89:AG89" si="127">SUM(AE85:AE88)</f>
        <v>107</v>
      </c>
      <c r="AF89" s="9">
        <f t="shared" si="127"/>
        <v>101</v>
      </c>
      <c r="AG89" s="9">
        <f t="shared" si="127"/>
        <v>96</v>
      </c>
      <c r="AH89" s="9">
        <f t="shared" ref="AH89:AJ89" si="128">SUM(AH85:AH88)</f>
        <v>100</v>
      </c>
      <c r="AI89" s="9">
        <f t="shared" si="128"/>
        <v>91</v>
      </c>
      <c r="AJ89" s="9">
        <f t="shared" si="128"/>
        <v>90</v>
      </c>
      <c r="AK89" s="9">
        <f t="shared" ref="AK89:AV89" si="129">SUM(AK85:AK88)</f>
        <v>98</v>
      </c>
      <c r="AL89" s="9">
        <f t="shared" si="129"/>
        <v>104</v>
      </c>
      <c r="AM89" s="9">
        <f t="shared" si="129"/>
        <v>93</v>
      </c>
      <c r="AN89" s="9">
        <f t="shared" si="129"/>
        <v>97</v>
      </c>
      <c r="AO89" s="9">
        <f t="shared" si="129"/>
        <v>95</v>
      </c>
      <c r="AP89" s="9">
        <f t="shared" si="129"/>
        <v>116</v>
      </c>
      <c r="AQ89" s="9">
        <f t="shared" si="129"/>
        <v>103</v>
      </c>
      <c r="AR89" s="9">
        <f t="shared" si="129"/>
        <v>94</v>
      </c>
      <c r="AS89" s="9">
        <f t="shared" si="129"/>
        <v>105</v>
      </c>
      <c r="AT89" s="9">
        <f t="shared" si="129"/>
        <v>106</v>
      </c>
      <c r="AU89" s="9">
        <f t="shared" si="129"/>
        <v>96</v>
      </c>
      <c r="AV89" s="9">
        <f t="shared" si="129"/>
        <v>115</v>
      </c>
      <c r="AW89" s="9">
        <f t="shared" ref="AW89:BB89" si="130">SUM(AW85:AW88)</f>
        <v>121</v>
      </c>
      <c r="AX89" s="9">
        <f t="shared" si="130"/>
        <v>117</v>
      </c>
      <c r="AY89" s="9">
        <f t="shared" si="130"/>
        <v>121</v>
      </c>
      <c r="AZ89" s="9">
        <f t="shared" si="130"/>
        <v>111</v>
      </c>
      <c r="BA89" s="9">
        <f t="shared" si="130"/>
        <v>123</v>
      </c>
      <c r="BB89" s="9">
        <f t="shared" si="130"/>
        <v>130</v>
      </c>
      <c r="BC89" s="9">
        <f t="shared" ref="BC89:BD89" si="131">SUM(BC85:BC88)</f>
        <v>105</v>
      </c>
      <c r="BD89" s="9">
        <f t="shared" si="131"/>
        <v>128</v>
      </c>
      <c r="BE89" s="9">
        <f t="shared" ref="BE89:BF89" si="132">SUM(BE85:BE88)</f>
        <v>134</v>
      </c>
      <c r="BF89" s="9">
        <f t="shared" si="132"/>
        <v>112</v>
      </c>
      <c r="BG89" s="9">
        <f t="shared" ref="BG89" si="133">SUM(BG85:BG88)</f>
        <v>113</v>
      </c>
      <c r="BH89" s="6"/>
    </row>
    <row r="90" spans="1:60" ht="13.5" customHeight="1" x14ac:dyDescent="0.2">
      <c r="A90" s="5"/>
      <c r="B90" s="8" t="s">
        <v>79</v>
      </c>
      <c r="BH90" s="6"/>
    </row>
    <row r="91" spans="1:60" ht="13.5" customHeight="1" x14ac:dyDescent="0.2">
      <c r="A91" s="5"/>
      <c r="C91" s="1" t="s">
        <v>0</v>
      </c>
      <c r="W91" s="1">
        <v>17</v>
      </c>
      <c r="X91" s="1">
        <v>26</v>
      </c>
      <c r="Y91" s="1">
        <v>24</v>
      </c>
      <c r="Z91" s="1">
        <v>22</v>
      </c>
      <c r="AA91" s="1">
        <v>16</v>
      </c>
      <c r="AB91" s="1">
        <v>21</v>
      </c>
      <c r="AC91" s="1">
        <v>28</v>
      </c>
      <c r="AD91" s="1">
        <v>38</v>
      </c>
      <c r="AE91" s="1">
        <v>33</v>
      </c>
      <c r="AF91" s="1">
        <v>28</v>
      </c>
      <c r="AG91" s="1">
        <v>35</v>
      </c>
      <c r="AH91" s="1">
        <v>27</v>
      </c>
      <c r="AI91" s="1">
        <v>49</v>
      </c>
      <c r="AJ91" s="1">
        <v>27</v>
      </c>
      <c r="AK91" s="1">
        <v>30</v>
      </c>
      <c r="AL91" s="1">
        <v>34</v>
      </c>
      <c r="AM91" s="1">
        <v>29</v>
      </c>
      <c r="AN91" s="1">
        <v>31</v>
      </c>
      <c r="AO91" s="1">
        <v>25</v>
      </c>
      <c r="AP91" s="1">
        <v>41</v>
      </c>
      <c r="AQ91" s="1">
        <v>33</v>
      </c>
      <c r="AR91" s="1">
        <v>34</v>
      </c>
      <c r="AS91" s="1">
        <v>42</v>
      </c>
      <c r="AT91" s="1">
        <v>39</v>
      </c>
      <c r="AU91" s="1">
        <v>46</v>
      </c>
      <c r="AV91" s="1">
        <v>50</v>
      </c>
      <c r="AW91" s="1">
        <v>55</v>
      </c>
      <c r="AX91" s="1">
        <v>52</v>
      </c>
      <c r="AY91" s="1">
        <v>47</v>
      </c>
      <c r="AZ91" s="1">
        <v>53</v>
      </c>
      <c r="BA91" s="1">
        <v>57</v>
      </c>
      <c r="BB91" s="1">
        <v>37</v>
      </c>
      <c r="BC91" s="1">
        <v>48</v>
      </c>
      <c r="BD91" s="1">
        <v>62</v>
      </c>
      <c r="BE91" s="1">
        <v>5</v>
      </c>
      <c r="BH91" s="6"/>
    </row>
    <row r="92" spans="1:60" ht="13.5" customHeight="1" x14ac:dyDescent="0.2">
      <c r="A92" s="5"/>
      <c r="C92" s="1" t="s">
        <v>5</v>
      </c>
      <c r="W92" s="1">
        <v>1</v>
      </c>
      <c r="X92" s="1">
        <v>2</v>
      </c>
      <c r="Y92" s="1">
        <v>4</v>
      </c>
      <c r="Z92" s="1">
        <v>1</v>
      </c>
      <c r="AA92" s="1">
        <v>2</v>
      </c>
      <c r="AB92" s="1">
        <v>1</v>
      </c>
      <c r="AC92" s="1">
        <v>0</v>
      </c>
      <c r="AD92" s="1">
        <v>3</v>
      </c>
      <c r="AE92" s="1">
        <v>2</v>
      </c>
      <c r="AF92" s="1">
        <v>1</v>
      </c>
      <c r="AG92" s="1">
        <v>3</v>
      </c>
      <c r="AH92" s="1">
        <v>4</v>
      </c>
      <c r="AI92" s="1">
        <v>7</v>
      </c>
      <c r="AJ92" s="1">
        <v>7</v>
      </c>
      <c r="AK92" s="1">
        <v>4</v>
      </c>
      <c r="AL92" s="1">
        <v>4</v>
      </c>
      <c r="AM92" s="1">
        <v>5</v>
      </c>
      <c r="AN92" s="1">
        <v>2</v>
      </c>
      <c r="AO92" s="1">
        <v>2</v>
      </c>
      <c r="AP92" s="1">
        <v>8</v>
      </c>
      <c r="AQ92" s="1">
        <v>6</v>
      </c>
      <c r="AR92" s="1">
        <v>3</v>
      </c>
      <c r="AS92" s="1">
        <v>11</v>
      </c>
      <c r="AT92" s="1">
        <v>7</v>
      </c>
      <c r="AU92" s="1">
        <v>9</v>
      </c>
      <c r="AV92" s="1">
        <v>10</v>
      </c>
      <c r="AW92" s="1">
        <v>6</v>
      </c>
      <c r="AX92" s="1">
        <v>8</v>
      </c>
      <c r="AY92" s="1">
        <v>5</v>
      </c>
      <c r="AZ92" s="1">
        <v>6</v>
      </c>
      <c r="BA92" s="1">
        <v>5</v>
      </c>
      <c r="BB92" s="1">
        <v>11</v>
      </c>
      <c r="BC92" s="1">
        <v>15</v>
      </c>
      <c r="BD92" s="1">
        <v>8</v>
      </c>
      <c r="BE92" s="1">
        <v>2</v>
      </c>
      <c r="BH92" s="6"/>
    </row>
    <row r="93" spans="1:60" ht="13.5" customHeight="1" x14ac:dyDescent="0.2">
      <c r="A93" s="5"/>
      <c r="W93" s="9">
        <f t="shared" ref="W93:AA93" si="134">SUM(W91:W92)</f>
        <v>18</v>
      </c>
      <c r="X93" s="9">
        <f t="shared" si="134"/>
        <v>28</v>
      </c>
      <c r="Y93" s="9">
        <f t="shared" si="134"/>
        <v>28</v>
      </c>
      <c r="Z93" s="9">
        <f t="shared" si="134"/>
        <v>23</v>
      </c>
      <c r="AA93" s="9">
        <f t="shared" si="134"/>
        <v>18</v>
      </c>
      <c r="AB93" s="9">
        <f t="shared" ref="AB93:AD93" si="135">SUM(AB91:AB92)</f>
        <v>22</v>
      </c>
      <c r="AC93" s="9">
        <f t="shared" si="135"/>
        <v>28</v>
      </c>
      <c r="AD93" s="9">
        <f t="shared" si="135"/>
        <v>41</v>
      </c>
      <c r="AE93" s="9">
        <f t="shared" ref="AE93:AG93" si="136">SUM(AE91:AE92)</f>
        <v>35</v>
      </c>
      <c r="AF93" s="9">
        <f t="shared" si="136"/>
        <v>29</v>
      </c>
      <c r="AG93" s="9">
        <f t="shared" si="136"/>
        <v>38</v>
      </c>
      <c r="AH93" s="9">
        <f t="shared" ref="AH93:AJ93" si="137">SUM(AH91:AH92)</f>
        <v>31</v>
      </c>
      <c r="AI93" s="9">
        <f t="shared" si="137"/>
        <v>56</v>
      </c>
      <c r="AJ93" s="9">
        <f t="shared" si="137"/>
        <v>34</v>
      </c>
      <c r="AK93" s="9">
        <f t="shared" ref="AK93:AV93" si="138">SUM(AK91:AK92)</f>
        <v>34</v>
      </c>
      <c r="AL93" s="9">
        <f t="shared" si="138"/>
        <v>38</v>
      </c>
      <c r="AM93" s="9">
        <f t="shared" si="138"/>
        <v>34</v>
      </c>
      <c r="AN93" s="9">
        <f t="shared" si="138"/>
        <v>33</v>
      </c>
      <c r="AO93" s="9">
        <f t="shared" si="138"/>
        <v>27</v>
      </c>
      <c r="AP93" s="9">
        <f t="shared" si="138"/>
        <v>49</v>
      </c>
      <c r="AQ93" s="9">
        <f t="shared" si="138"/>
        <v>39</v>
      </c>
      <c r="AR93" s="9">
        <f t="shared" si="138"/>
        <v>37</v>
      </c>
      <c r="AS93" s="9">
        <f t="shared" si="138"/>
        <v>53</v>
      </c>
      <c r="AT93" s="9">
        <f t="shared" si="138"/>
        <v>46</v>
      </c>
      <c r="AU93" s="9">
        <f t="shared" si="138"/>
        <v>55</v>
      </c>
      <c r="AV93" s="9">
        <f t="shared" si="138"/>
        <v>60</v>
      </c>
      <c r="AW93" s="9">
        <f t="shared" ref="AW93:BB93" si="139">SUM(AW91:AW92)</f>
        <v>61</v>
      </c>
      <c r="AX93" s="9">
        <f t="shared" si="139"/>
        <v>60</v>
      </c>
      <c r="AY93" s="9">
        <f t="shared" si="139"/>
        <v>52</v>
      </c>
      <c r="AZ93" s="9">
        <f t="shared" si="139"/>
        <v>59</v>
      </c>
      <c r="BA93" s="9">
        <f t="shared" si="139"/>
        <v>62</v>
      </c>
      <c r="BB93" s="9">
        <f t="shared" si="139"/>
        <v>48</v>
      </c>
      <c r="BC93" s="9">
        <f t="shared" ref="BC93:BD93" si="140">SUM(BC91:BC92)</f>
        <v>63</v>
      </c>
      <c r="BD93" s="9">
        <f t="shared" si="140"/>
        <v>70</v>
      </c>
      <c r="BE93" s="9">
        <f t="shared" ref="BE93" si="141">SUM(BE91:BE92)</f>
        <v>7</v>
      </c>
      <c r="BH93" s="6"/>
    </row>
    <row r="94" spans="1:60" ht="13.5" customHeight="1" x14ac:dyDescent="0.2">
      <c r="A94" s="5"/>
      <c r="B94" s="8" t="s">
        <v>78</v>
      </c>
      <c r="BH94" s="6"/>
    </row>
    <row r="95" spans="1:60" ht="13.5" customHeight="1" x14ac:dyDescent="0.2">
      <c r="A95" s="5"/>
      <c r="B95" s="8"/>
      <c r="C95" s="1" t="s">
        <v>9</v>
      </c>
      <c r="AV95" s="26"/>
      <c r="AW95" s="1">
        <v>0</v>
      </c>
      <c r="AX95" s="1">
        <v>0</v>
      </c>
      <c r="AY95" s="1">
        <v>2</v>
      </c>
      <c r="AZ95" s="1">
        <v>3</v>
      </c>
      <c r="BA95" s="1">
        <v>3</v>
      </c>
      <c r="BB95" s="1">
        <v>4</v>
      </c>
      <c r="BC95" s="1">
        <v>0</v>
      </c>
      <c r="BD95" s="1">
        <v>1</v>
      </c>
      <c r="BE95" s="1">
        <v>0</v>
      </c>
      <c r="BF95" s="1">
        <v>4</v>
      </c>
      <c r="BG95" s="1">
        <v>5</v>
      </c>
      <c r="BH95" s="6"/>
    </row>
    <row r="96" spans="1:60" ht="13.5" customHeight="1" x14ac:dyDescent="0.2">
      <c r="A96" s="5"/>
      <c r="C96" s="1" t="s">
        <v>5</v>
      </c>
      <c r="W96" s="1">
        <v>45</v>
      </c>
      <c r="X96" s="1">
        <v>40</v>
      </c>
      <c r="Y96" s="1">
        <v>54</v>
      </c>
      <c r="Z96" s="1">
        <v>42</v>
      </c>
      <c r="AA96" s="1">
        <v>28</v>
      </c>
      <c r="AB96" s="1">
        <v>59</v>
      </c>
      <c r="AC96" s="1">
        <v>48</v>
      </c>
      <c r="AD96" s="1">
        <v>46</v>
      </c>
      <c r="AE96" s="1">
        <v>49</v>
      </c>
      <c r="AF96" s="1">
        <v>56</v>
      </c>
      <c r="AG96" s="1">
        <v>33</v>
      </c>
      <c r="AH96" s="1">
        <v>39</v>
      </c>
      <c r="AI96" s="1">
        <v>47</v>
      </c>
      <c r="AJ96" s="1">
        <v>32</v>
      </c>
      <c r="AK96" s="1">
        <v>54</v>
      </c>
      <c r="AL96" s="1">
        <v>72</v>
      </c>
      <c r="AM96" s="1">
        <v>97</v>
      </c>
      <c r="AN96" s="1">
        <v>90</v>
      </c>
      <c r="AO96" s="1">
        <v>98</v>
      </c>
      <c r="AP96" s="1">
        <v>94</v>
      </c>
      <c r="AQ96" s="1">
        <v>97</v>
      </c>
      <c r="AR96" s="1">
        <v>113</v>
      </c>
      <c r="AS96" s="1">
        <v>111</v>
      </c>
      <c r="AT96" s="1">
        <v>100</v>
      </c>
      <c r="AU96" s="1">
        <v>107</v>
      </c>
      <c r="AV96" s="1">
        <v>167</v>
      </c>
      <c r="AW96" s="1">
        <v>89</v>
      </c>
      <c r="AX96" s="1">
        <v>111</v>
      </c>
      <c r="AY96" s="1">
        <v>115</v>
      </c>
      <c r="AZ96" s="1">
        <v>99</v>
      </c>
      <c r="BA96" s="1">
        <v>105</v>
      </c>
      <c r="BB96" s="1">
        <v>98</v>
      </c>
      <c r="BC96" s="1">
        <v>78</v>
      </c>
      <c r="BD96" s="1">
        <v>79</v>
      </c>
      <c r="BE96" s="1">
        <v>73</v>
      </c>
      <c r="BF96" s="1">
        <v>66</v>
      </c>
      <c r="BG96" s="1">
        <v>55</v>
      </c>
      <c r="BH96" s="6"/>
    </row>
    <row r="97" spans="1:60" ht="13.5" customHeight="1" x14ac:dyDescent="0.2">
      <c r="A97" s="5"/>
      <c r="W97" s="9">
        <f t="shared" ref="W97" si="142">W96</f>
        <v>45</v>
      </c>
      <c r="X97" s="9">
        <f t="shared" ref="X97" si="143">X96</f>
        <v>40</v>
      </c>
      <c r="Y97" s="9">
        <f t="shared" ref="Y97" si="144">Y96</f>
        <v>54</v>
      </c>
      <c r="Z97" s="9">
        <f t="shared" ref="Z97" si="145">Z96</f>
        <v>42</v>
      </c>
      <c r="AA97" s="9">
        <f t="shared" ref="AA97" si="146">AA96</f>
        <v>28</v>
      </c>
      <c r="AB97" s="9">
        <f t="shared" ref="AB97" si="147">AB96</f>
        <v>59</v>
      </c>
      <c r="AC97" s="9">
        <f t="shared" ref="AC97" si="148">AC96</f>
        <v>48</v>
      </c>
      <c r="AD97" s="9">
        <f t="shared" ref="AD97" si="149">AD96</f>
        <v>46</v>
      </c>
      <c r="AE97" s="9">
        <f t="shared" ref="AE97" si="150">AE96</f>
        <v>49</v>
      </c>
      <c r="AF97" s="9">
        <f t="shared" ref="AF97" si="151">AF96</f>
        <v>56</v>
      </c>
      <c r="AG97" s="9">
        <f t="shared" ref="AG97" si="152">AG96</f>
        <v>33</v>
      </c>
      <c r="AH97" s="9">
        <f t="shared" ref="AH97" si="153">AH96</f>
        <v>39</v>
      </c>
      <c r="AI97" s="9">
        <f t="shared" ref="AI97" si="154">AI96</f>
        <v>47</v>
      </c>
      <c r="AJ97" s="9">
        <f t="shared" ref="AJ97" si="155">AJ96</f>
        <v>32</v>
      </c>
      <c r="AK97" s="9">
        <f t="shared" ref="AK97" si="156">AK96</f>
        <v>54</v>
      </c>
      <c r="AL97" s="9">
        <f t="shared" ref="AL97" si="157">AL96</f>
        <v>72</v>
      </c>
      <c r="AM97" s="9">
        <f t="shared" ref="AM97" si="158">AM96</f>
        <v>97</v>
      </c>
      <c r="AN97" s="9">
        <f t="shared" ref="AN97" si="159">AN96</f>
        <v>90</v>
      </c>
      <c r="AO97" s="9">
        <f t="shared" ref="AO97" si="160">AO96</f>
        <v>98</v>
      </c>
      <c r="AP97" s="9">
        <f t="shared" ref="AP97" si="161">AP96</f>
        <v>94</v>
      </c>
      <c r="AQ97" s="9">
        <f t="shared" ref="AQ97" si="162">AQ96</f>
        <v>97</v>
      </c>
      <c r="AR97" s="9">
        <f t="shared" ref="AR97" si="163">AR96</f>
        <v>113</v>
      </c>
      <c r="AS97" s="9">
        <f t="shared" ref="AS97" si="164">AS96</f>
        <v>111</v>
      </c>
      <c r="AT97" s="9">
        <f t="shared" ref="AT97:AU97" si="165">AT96</f>
        <v>100</v>
      </c>
      <c r="AU97" s="9">
        <f t="shared" si="165"/>
        <v>107</v>
      </c>
      <c r="AV97" s="9">
        <f>AV96</f>
        <v>167</v>
      </c>
      <c r="AW97" s="9">
        <f t="shared" ref="AW97:AX97" si="166">SUM(AW95:AW96)</f>
        <v>89</v>
      </c>
      <c r="AX97" s="9">
        <f t="shared" si="166"/>
        <v>111</v>
      </c>
      <c r="AY97" s="9">
        <f t="shared" ref="AY97:BD97" si="167">SUM(AY95:AY96)</f>
        <v>117</v>
      </c>
      <c r="AZ97" s="9">
        <f t="shared" si="167"/>
        <v>102</v>
      </c>
      <c r="BA97" s="9">
        <f t="shared" si="167"/>
        <v>108</v>
      </c>
      <c r="BB97" s="9">
        <f t="shared" si="167"/>
        <v>102</v>
      </c>
      <c r="BC97" s="9">
        <f t="shared" si="167"/>
        <v>78</v>
      </c>
      <c r="BD97" s="9">
        <f t="shared" si="167"/>
        <v>80</v>
      </c>
      <c r="BE97" s="9">
        <f t="shared" ref="BE97:BF97" si="168">SUM(BE95:BE96)</f>
        <v>73</v>
      </c>
      <c r="BF97" s="9">
        <f t="shared" si="168"/>
        <v>70</v>
      </c>
      <c r="BG97" s="9">
        <f t="shared" ref="BG97" si="169">SUM(BG95:BG96)</f>
        <v>60</v>
      </c>
      <c r="BH97" s="6"/>
    </row>
    <row r="98" spans="1:60" ht="13.5" customHeight="1" x14ac:dyDescent="0.2">
      <c r="A98" s="5"/>
      <c r="B98" s="8" t="s">
        <v>77</v>
      </c>
      <c r="BH98" s="6"/>
    </row>
    <row r="99" spans="1:60" ht="13.5" customHeight="1" x14ac:dyDescent="0.2">
      <c r="A99" s="5"/>
      <c r="B99" s="8"/>
      <c r="C99" s="1" t="s">
        <v>10</v>
      </c>
      <c r="AY99" s="1">
        <v>7</v>
      </c>
      <c r="AZ99" s="1">
        <v>6</v>
      </c>
      <c r="BA99" s="1">
        <v>11</v>
      </c>
      <c r="BB99" s="1">
        <v>18</v>
      </c>
      <c r="BC99" s="1">
        <v>15</v>
      </c>
      <c r="BD99" s="1">
        <v>15</v>
      </c>
      <c r="BE99" s="1">
        <v>12</v>
      </c>
      <c r="BF99" s="1">
        <v>11</v>
      </c>
      <c r="BG99" s="1">
        <v>10</v>
      </c>
      <c r="BH99" s="6"/>
    </row>
    <row r="100" spans="1:60" ht="13.5" customHeight="1" x14ac:dyDescent="0.2">
      <c r="A100" s="5"/>
      <c r="C100" s="1" t="s">
        <v>0</v>
      </c>
      <c r="W100" s="1">
        <f>56-W126</f>
        <v>44</v>
      </c>
      <c r="X100" s="1">
        <f>68-X126</f>
        <v>55</v>
      </c>
      <c r="Y100" s="1">
        <f>63-Y126</f>
        <v>44</v>
      </c>
      <c r="Z100" s="1">
        <f>71-Z126</f>
        <v>51</v>
      </c>
      <c r="AA100" s="1">
        <f>86-AA126</f>
        <v>72</v>
      </c>
      <c r="AB100" s="1">
        <f>90-AB126</f>
        <v>65</v>
      </c>
      <c r="AC100" s="1">
        <f>78-AC126</f>
        <v>64</v>
      </c>
      <c r="AD100" s="1">
        <f>107-AD126</f>
        <v>77</v>
      </c>
      <c r="AE100" s="1">
        <f>111-AE126</f>
        <v>81</v>
      </c>
      <c r="AF100" s="1">
        <f>102-AF126</f>
        <v>79</v>
      </c>
      <c r="AG100" s="1">
        <f>115-AG126</f>
        <v>85</v>
      </c>
      <c r="AH100" s="1">
        <f>116-AH126</f>
        <v>88</v>
      </c>
      <c r="AI100" s="1">
        <f>121-AI126</f>
        <v>96</v>
      </c>
      <c r="AJ100" s="1">
        <f>91-AJ126</f>
        <v>74</v>
      </c>
      <c r="AK100" s="1">
        <f>81-AK126</f>
        <v>58</v>
      </c>
      <c r="AL100" s="1">
        <f>87-AL126</f>
        <v>66</v>
      </c>
      <c r="AM100" s="1">
        <v>76</v>
      </c>
      <c r="AN100" s="1">
        <v>88</v>
      </c>
      <c r="AO100" s="1">
        <v>94</v>
      </c>
      <c r="AP100" s="1">
        <v>96</v>
      </c>
      <c r="AQ100" s="1">
        <v>82</v>
      </c>
      <c r="AR100" s="1">
        <v>82</v>
      </c>
      <c r="AS100" s="1">
        <v>68</v>
      </c>
      <c r="AT100" s="1">
        <v>90</v>
      </c>
      <c r="AU100" s="1">
        <v>79</v>
      </c>
      <c r="AV100" s="1">
        <v>116</v>
      </c>
      <c r="AW100" s="1">
        <v>92</v>
      </c>
      <c r="AX100" s="1">
        <v>96</v>
      </c>
      <c r="AY100" s="1">
        <v>73</v>
      </c>
      <c r="AZ100" s="1">
        <v>62</v>
      </c>
      <c r="BA100" s="1">
        <v>97</v>
      </c>
      <c r="BB100" s="1">
        <v>89</v>
      </c>
      <c r="BC100" s="1">
        <v>75</v>
      </c>
      <c r="BD100" s="1">
        <v>82</v>
      </c>
      <c r="BE100" s="1">
        <v>128</v>
      </c>
      <c r="BF100" s="1">
        <v>102</v>
      </c>
      <c r="BG100" s="1">
        <v>100</v>
      </c>
      <c r="BH100" s="6"/>
    </row>
    <row r="101" spans="1:60" ht="13.5" customHeight="1" x14ac:dyDescent="0.2">
      <c r="A101" s="5"/>
      <c r="C101" s="1" t="s">
        <v>9</v>
      </c>
      <c r="AY101" s="1">
        <v>2</v>
      </c>
      <c r="AZ101" s="1">
        <v>6</v>
      </c>
      <c r="BA101" s="1">
        <v>2</v>
      </c>
      <c r="BB101" s="1">
        <v>2</v>
      </c>
      <c r="BC101" s="1">
        <v>6</v>
      </c>
      <c r="BD101" s="1">
        <v>9</v>
      </c>
      <c r="BE101" s="1">
        <v>5</v>
      </c>
      <c r="BF101" s="1">
        <v>6</v>
      </c>
      <c r="BG101" s="1">
        <v>3</v>
      </c>
      <c r="BH101" s="6"/>
    </row>
    <row r="102" spans="1:60" ht="13.5" customHeight="1" x14ac:dyDescent="0.2">
      <c r="A102" s="5"/>
      <c r="C102" s="1" t="s">
        <v>5</v>
      </c>
      <c r="W102" s="1">
        <f>25-W127</f>
        <v>11</v>
      </c>
      <c r="X102" s="1">
        <f>18-X127</f>
        <v>7</v>
      </c>
      <c r="Y102" s="1">
        <f>15-Y127</f>
        <v>6</v>
      </c>
      <c r="Z102" s="1">
        <f>24-Z127</f>
        <v>9</v>
      </c>
      <c r="AA102" s="1">
        <f>22-AA127</f>
        <v>9</v>
      </c>
      <c r="AB102" s="1">
        <f>28-AB127</f>
        <v>19</v>
      </c>
      <c r="AC102" s="1">
        <f>24-AC127</f>
        <v>10</v>
      </c>
      <c r="AD102" s="1">
        <f>36-AD127</f>
        <v>24</v>
      </c>
      <c r="AE102" s="1">
        <f>20-AE127</f>
        <v>10</v>
      </c>
      <c r="AF102" s="1">
        <f>29-AF127</f>
        <v>17</v>
      </c>
      <c r="AG102" s="1">
        <f>23-AG127</f>
        <v>13</v>
      </c>
      <c r="AH102" s="1">
        <f>36-AH127</f>
        <v>24</v>
      </c>
      <c r="AI102" s="1">
        <f>26-AI127</f>
        <v>14</v>
      </c>
      <c r="AJ102" s="1">
        <f>20-AJ127</f>
        <v>9</v>
      </c>
      <c r="AK102" s="1">
        <f>29-AK127</f>
        <v>18</v>
      </c>
      <c r="AL102" s="1">
        <f>31-AL127</f>
        <v>18</v>
      </c>
      <c r="AM102" s="1">
        <v>15</v>
      </c>
      <c r="AN102" s="1">
        <v>11</v>
      </c>
      <c r="AO102" s="1">
        <v>25</v>
      </c>
      <c r="AP102" s="1">
        <v>20</v>
      </c>
      <c r="AQ102" s="1">
        <v>13</v>
      </c>
      <c r="AR102" s="1">
        <v>16</v>
      </c>
      <c r="AS102" s="1">
        <v>13</v>
      </c>
      <c r="AT102" s="1">
        <v>14</v>
      </c>
      <c r="AU102" s="1">
        <v>24</v>
      </c>
      <c r="AV102" s="1">
        <v>34</v>
      </c>
      <c r="AW102" s="1">
        <v>41</v>
      </c>
      <c r="AX102" s="1">
        <v>46</v>
      </c>
      <c r="AY102" s="1">
        <v>40</v>
      </c>
      <c r="AZ102" s="1">
        <v>32</v>
      </c>
      <c r="BA102" s="1">
        <v>30</v>
      </c>
      <c r="BB102" s="1">
        <v>22</v>
      </c>
      <c r="BC102" s="1">
        <v>24</v>
      </c>
      <c r="BD102" s="1">
        <v>17</v>
      </c>
      <c r="BE102" s="1">
        <v>19</v>
      </c>
      <c r="BF102" s="1">
        <v>21</v>
      </c>
      <c r="BG102" s="1">
        <v>22</v>
      </c>
      <c r="BH102" s="6"/>
    </row>
    <row r="103" spans="1:60" ht="13.5" customHeight="1" x14ac:dyDescent="0.2">
      <c r="A103" s="5"/>
      <c r="W103" s="9">
        <f t="shared" ref="W103:AA103" si="170">SUM(W100:W102)</f>
        <v>55</v>
      </c>
      <c r="X103" s="9">
        <f t="shared" si="170"/>
        <v>62</v>
      </c>
      <c r="Y103" s="9">
        <f t="shared" si="170"/>
        <v>50</v>
      </c>
      <c r="Z103" s="9">
        <f t="shared" si="170"/>
        <v>60</v>
      </c>
      <c r="AA103" s="9">
        <f t="shared" si="170"/>
        <v>81</v>
      </c>
      <c r="AB103" s="9">
        <f>SUM(AB100:AB102)</f>
        <v>84</v>
      </c>
      <c r="AC103" s="9">
        <f t="shared" ref="AC103:AD103" si="171">SUM(AC100:AC102)</f>
        <v>74</v>
      </c>
      <c r="AD103" s="9">
        <f t="shared" si="171"/>
        <v>101</v>
      </c>
      <c r="AE103" s="9">
        <f t="shared" ref="AE103:AG103" si="172">SUM(AE100:AE102)</f>
        <v>91</v>
      </c>
      <c r="AF103" s="9">
        <f t="shared" si="172"/>
        <v>96</v>
      </c>
      <c r="AG103" s="9">
        <f t="shared" si="172"/>
        <v>98</v>
      </c>
      <c r="AH103" s="9">
        <f t="shared" ref="AH103:AJ103" si="173">SUM(AH100:AH102)</f>
        <v>112</v>
      </c>
      <c r="AI103" s="9">
        <f t="shared" si="173"/>
        <v>110</v>
      </c>
      <c r="AJ103" s="9">
        <f t="shared" si="173"/>
        <v>83</v>
      </c>
      <c r="AK103" s="9">
        <f t="shared" ref="AK103:AV103" si="174">SUM(AK100:AK102)</f>
        <v>76</v>
      </c>
      <c r="AL103" s="9">
        <f t="shared" si="174"/>
        <v>84</v>
      </c>
      <c r="AM103" s="9">
        <f t="shared" si="174"/>
        <v>91</v>
      </c>
      <c r="AN103" s="9">
        <f t="shared" si="174"/>
        <v>99</v>
      </c>
      <c r="AO103" s="9">
        <f t="shared" si="174"/>
        <v>119</v>
      </c>
      <c r="AP103" s="9">
        <f t="shared" si="174"/>
        <v>116</v>
      </c>
      <c r="AQ103" s="9">
        <f t="shared" si="174"/>
        <v>95</v>
      </c>
      <c r="AR103" s="9">
        <f t="shared" si="174"/>
        <v>98</v>
      </c>
      <c r="AS103" s="9">
        <f t="shared" si="174"/>
        <v>81</v>
      </c>
      <c r="AT103" s="9">
        <f t="shared" si="174"/>
        <v>104</v>
      </c>
      <c r="AU103" s="9">
        <f t="shared" si="174"/>
        <v>103</v>
      </c>
      <c r="AV103" s="9">
        <f t="shared" si="174"/>
        <v>150</v>
      </c>
      <c r="AW103" s="9">
        <f>SUM(AW100:AW102)</f>
        <v>133</v>
      </c>
      <c r="AX103" s="9">
        <f>SUM(AX100:AX102)</f>
        <v>142</v>
      </c>
      <c r="AY103" s="9">
        <f t="shared" ref="AY103:BD103" si="175">SUM(AY99:AY102)</f>
        <v>122</v>
      </c>
      <c r="AZ103" s="9">
        <f t="shared" si="175"/>
        <v>106</v>
      </c>
      <c r="BA103" s="9">
        <f t="shared" si="175"/>
        <v>140</v>
      </c>
      <c r="BB103" s="9">
        <f t="shared" si="175"/>
        <v>131</v>
      </c>
      <c r="BC103" s="9">
        <f t="shared" si="175"/>
        <v>120</v>
      </c>
      <c r="BD103" s="9">
        <f t="shared" si="175"/>
        <v>123</v>
      </c>
      <c r="BE103" s="9">
        <f t="shared" ref="BE103:BF103" si="176">SUM(BE99:BE102)</f>
        <v>164</v>
      </c>
      <c r="BF103" s="9">
        <f t="shared" si="176"/>
        <v>140</v>
      </c>
      <c r="BG103" s="9">
        <f t="shared" ref="BG103" si="177">SUM(BG99:BG102)</f>
        <v>135</v>
      </c>
      <c r="BH103" s="6"/>
    </row>
    <row r="104" spans="1:60" ht="13.5" customHeight="1" x14ac:dyDescent="0.2">
      <c r="A104" s="5"/>
      <c r="B104" s="8" t="s">
        <v>76</v>
      </c>
      <c r="BH104" s="6"/>
    </row>
    <row r="105" spans="1:60" ht="13.5" customHeight="1" x14ac:dyDescent="0.2">
      <c r="A105" s="5"/>
      <c r="B105" s="8"/>
      <c r="C105" s="1" t="s">
        <v>10</v>
      </c>
      <c r="BE105" s="1">
        <v>0</v>
      </c>
      <c r="BF105" s="1">
        <v>1</v>
      </c>
      <c r="BG105" s="1">
        <v>4</v>
      </c>
      <c r="BH105" s="6"/>
    </row>
    <row r="106" spans="1:60" ht="13.5" customHeight="1" x14ac:dyDescent="0.2">
      <c r="A106" s="5"/>
      <c r="C106" s="1" t="s">
        <v>0</v>
      </c>
      <c r="W106" s="1">
        <v>65</v>
      </c>
      <c r="X106" s="1">
        <v>80</v>
      </c>
      <c r="Y106" s="1">
        <v>45</v>
      </c>
      <c r="Z106" s="1">
        <v>47</v>
      </c>
      <c r="AA106" s="1">
        <v>61</v>
      </c>
      <c r="AB106" s="1">
        <v>40</v>
      </c>
      <c r="AC106" s="1">
        <v>46</v>
      </c>
      <c r="AD106" s="1">
        <v>56</v>
      </c>
      <c r="AE106" s="1">
        <v>45</v>
      </c>
      <c r="AF106" s="1">
        <v>45</v>
      </c>
      <c r="AG106" s="1">
        <v>51</v>
      </c>
      <c r="AH106" s="1">
        <v>55</v>
      </c>
      <c r="AI106" s="1">
        <v>59</v>
      </c>
      <c r="AJ106" s="1">
        <v>65</v>
      </c>
      <c r="AK106" s="1">
        <v>75</v>
      </c>
      <c r="AL106" s="1">
        <v>65</v>
      </c>
      <c r="AM106" s="1">
        <v>78</v>
      </c>
      <c r="AN106" s="1">
        <v>93</v>
      </c>
      <c r="AO106" s="1">
        <v>91</v>
      </c>
      <c r="AP106" s="1">
        <v>89</v>
      </c>
      <c r="AQ106" s="1">
        <v>90</v>
      </c>
      <c r="AR106" s="1">
        <v>82</v>
      </c>
      <c r="AS106" s="1">
        <v>100</v>
      </c>
      <c r="AT106" s="1">
        <v>98</v>
      </c>
      <c r="AU106" s="1">
        <v>91</v>
      </c>
      <c r="AV106" s="1">
        <v>104</v>
      </c>
      <c r="AW106" s="1">
        <v>99</v>
      </c>
      <c r="AX106" s="1">
        <v>80</v>
      </c>
      <c r="AY106" s="1">
        <v>96</v>
      </c>
      <c r="AZ106" s="1">
        <v>75</v>
      </c>
      <c r="BA106" s="1">
        <v>87</v>
      </c>
      <c r="BB106" s="1">
        <v>83</v>
      </c>
      <c r="BC106" s="1">
        <f>8+22+9+10+11+10+6+3+13</f>
        <v>92</v>
      </c>
      <c r="BD106" s="1">
        <v>102</v>
      </c>
      <c r="BE106" s="1">
        <v>106</v>
      </c>
      <c r="BF106" s="1">
        <v>85</v>
      </c>
      <c r="BG106" s="1">
        <v>98</v>
      </c>
      <c r="BH106" s="6"/>
    </row>
    <row r="107" spans="1:60" ht="13.5" customHeight="1" x14ac:dyDescent="0.2">
      <c r="A107" s="5"/>
      <c r="C107" s="1" t="s">
        <v>9</v>
      </c>
      <c r="AM107" s="1">
        <v>1</v>
      </c>
      <c r="AN107" s="1">
        <v>0</v>
      </c>
      <c r="AO107" s="1">
        <v>2</v>
      </c>
      <c r="AP107" s="1">
        <v>0</v>
      </c>
      <c r="AQ107" s="1">
        <v>0</v>
      </c>
      <c r="AR107" s="1">
        <v>2</v>
      </c>
      <c r="AS107" s="1">
        <v>2</v>
      </c>
      <c r="AT107" s="1">
        <v>1</v>
      </c>
      <c r="AU107" s="1">
        <v>5</v>
      </c>
      <c r="AV107" s="1">
        <v>5</v>
      </c>
      <c r="AW107" s="1">
        <v>7</v>
      </c>
      <c r="AX107" s="1">
        <v>6</v>
      </c>
      <c r="AY107" s="1">
        <v>7</v>
      </c>
      <c r="AZ107" s="1">
        <v>1</v>
      </c>
      <c r="BA107" s="1">
        <v>3</v>
      </c>
      <c r="BB107" s="1">
        <v>10</v>
      </c>
      <c r="BC107" s="1">
        <v>3</v>
      </c>
      <c r="BD107" s="1">
        <v>7</v>
      </c>
      <c r="BE107" s="1">
        <v>3</v>
      </c>
      <c r="BF107" s="1">
        <v>6</v>
      </c>
      <c r="BG107" s="1">
        <v>3</v>
      </c>
      <c r="BH107" s="6"/>
    </row>
    <row r="108" spans="1:60" ht="13.5" customHeight="1" x14ac:dyDescent="0.2">
      <c r="A108" s="5"/>
      <c r="C108" s="1" t="s">
        <v>5</v>
      </c>
      <c r="W108" s="1">
        <v>33</v>
      </c>
      <c r="X108" s="1">
        <v>55</v>
      </c>
      <c r="Y108" s="1">
        <v>59</v>
      </c>
      <c r="Z108" s="1">
        <v>53</v>
      </c>
      <c r="AA108" s="1">
        <v>49</v>
      </c>
      <c r="AB108" s="1">
        <v>43</v>
      </c>
      <c r="AC108" s="1">
        <v>57</v>
      </c>
      <c r="AD108" s="1">
        <v>55</v>
      </c>
      <c r="AE108" s="1">
        <v>40</v>
      </c>
      <c r="AF108" s="1">
        <v>64</v>
      </c>
      <c r="AG108" s="1">
        <v>78</v>
      </c>
      <c r="AH108" s="1">
        <v>66</v>
      </c>
      <c r="AI108" s="1">
        <v>71</v>
      </c>
      <c r="AJ108" s="1">
        <v>50</v>
      </c>
      <c r="AK108" s="1">
        <v>68</v>
      </c>
      <c r="AL108" s="1">
        <v>53</v>
      </c>
      <c r="AM108" s="1">
        <v>51</v>
      </c>
      <c r="AN108" s="1">
        <v>49</v>
      </c>
      <c r="AO108" s="1">
        <v>72</v>
      </c>
      <c r="AP108" s="1">
        <v>69</v>
      </c>
      <c r="AQ108" s="1">
        <v>69</v>
      </c>
      <c r="AR108" s="1">
        <v>83</v>
      </c>
      <c r="AS108" s="1">
        <v>72</v>
      </c>
      <c r="AT108" s="1">
        <v>86</v>
      </c>
      <c r="AU108" s="1">
        <v>65</v>
      </c>
      <c r="AV108" s="1">
        <v>75</v>
      </c>
      <c r="AW108" s="1">
        <f>7+7+1+3+9+1+25+5+1</f>
        <v>59</v>
      </c>
      <c r="AX108" s="1">
        <v>65</v>
      </c>
      <c r="AY108" s="1">
        <v>77</v>
      </c>
      <c r="AZ108" s="1">
        <v>92</v>
      </c>
      <c r="BA108" s="1">
        <v>44</v>
      </c>
      <c r="BB108" s="1">
        <v>75</v>
      </c>
      <c r="BC108" s="1">
        <v>61</v>
      </c>
      <c r="BD108" s="1">
        <v>85</v>
      </c>
      <c r="BE108" s="1">
        <v>78</v>
      </c>
      <c r="BF108" s="1">
        <v>67</v>
      </c>
      <c r="BG108" s="1">
        <v>56</v>
      </c>
      <c r="BH108" s="6"/>
    </row>
    <row r="109" spans="1:60" ht="13.5" customHeight="1" x14ac:dyDescent="0.2">
      <c r="A109" s="5"/>
      <c r="C109" s="1" t="s">
        <v>7</v>
      </c>
      <c r="W109" s="1">
        <v>8</v>
      </c>
      <c r="X109" s="1">
        <v>8</v>
      </c>
      <c r="Y109" s="1">
        <v>9</v>
      </c>
      <c r="Z109" s="1">
        <v>10</v>
      </c>
      <c r="AA109" s="1">
        <v>7</v>
      </c>
      <c r="AB109" s="1">
        <v>8</v>
      </c>
      <c r="AC109" s="1">
        <v>13</v>
      </c>
      <c r="AD109" s="1">
        <v>5</v>
      </c>
      <c r="AE109" s="1">
        <v>6</v>
      </c>
      <c r="AF109" s="1">
        <v>8</v>
      </c>
      <c r="AG109" s="1">
        <v>12</v>
      </c>
      <c r="AH109" s="1">
        <v>10</v>
      </c>
      <c r="AI109" s="1">
        <v>19</v>
      </c>
      <c r="AJ109" s="1">
        <v>18</v>
      </c>
      <c r="AK109" s="1">
        <v>20</v>
      </c>
      <c r="AL109" s="1">
        <v>9</v>
      </c>
      <c r="AM109" s="1">
        <v>12</v>
      </c>
      <c r="AN109" s="1">
        <v>17</v>
      </c>
      <c r="AO109" s="1">
        <v>9</v>
      </c>
      <c r="AP109" s="1">
        <v>9</v>
      </c>
      <c r="AQ109" s="1">
        <v>14</v>
      </c>
      <c r="AR109" s="1">
        <v>12</v>
      </c>
      <c r="AS109" s="1">
        <v>21</v>
      </c>
      <c r="AT109" s="1">
        <v>20</v>
      </c>
      <c r="AU109" s="1">
        <v>21</v>
      </c>
      <c r="AV109" s="1">
        <v>16</v>
      </c>
      <c r="AW109" s="1">
        <v>21</v>
      </c>
      <c r="AX109" s="1">
        <v>18</v>
      </c>
      <c r="AY109" s="1">
        <v>14</v>
      </c>
      <c r="AZ109" s="1">
        <v>26</v>
      </c>
      <c r="BA109" s="1">
        <v>20</v>
      </c>
      <c r="BB109" s="1">
        <v>20</v>
      </c>
      <c r="BC109" s="1">
        <v>28</v>
      </c>
      <c r="BD109" s="1">
        <v>16</v>
      </c>
      <c r="BE109" s="1">
        <v>14</v>
      </c>
      <c r="BF109" s="1">
        <v>16</v>
      </c>
      <c r="BG109" s="1">
        <v>21</v>
      </c>
      <c r="BH109" s="6"/>
    </row>
    <row r="110" spans="1:60" ht="13.5" customHeight="1" x14ac:dyDescent="0.2">
      <c r="A110" s="5"/>
      <c r="W110" s="9">
        <f t="shared" ref="W110:AA110" si="178">SUM(W106:W109)</f>
        <v>106</v>
      </c>
      <c r="X110" s="9">
        <f t="shared" si="178"/>
        <v>143</v>
      </c>
      <c r="Y110" s="9">
        <f t="shared" si="178"/>
        <v>113</v>
      </c>
      <c r="Z110" s="9">
        <f t="shared" si="178"/>
        <v>110</v>
      </c>
      <c r="AA110" s="9">
        <f t="shared" si="178"/>
        <v>117</v>
      </c>
      <c r="AB110" s="9">
        <f t="shared" ref="AB110:AD110" si="179">SUM(AB106:AB109)</f>
        <v>91</v>
      </c>
      <c r="AC110" s="9">
        <f t="shared" si="179"/>
        <v>116</v>
      </c>
      <c r="AD110" s="9">
        <f t="shared" si="179"/>
        <v>116</v>
      </c>
      <c r="AE110" s="9">
        <f t="shared" ref="AE110:AG110" si="180">SUM(AE106:AE109)</f>
        <v>91</v>
      </c>
      <c r="AF110" s="9">
        <f t="shared" si="180"/>
        <v>117</v>
      </c>
      <c r="AG110" s="9">
        <f t="shared" si="180"/>
        <v>141</v>
      </c>
      <c r="AH110" s="9">
        <f t="shared" ref="AH110:AJ110" si="181">SUM(AH106:AH109)</f>
        <v>131</v>
      </c>
      <c r="AI110" s="9">
        <f t="shared" si="181"/>
        <v>149</v>
      </c>
      <c r="AJ110" s="9">
        <f t="shared" si="181"/>
        <v>133</v>
      </c>
      <c r="AK110" s="9">
        <f>SUM(AK106:AK109)</f>
        <v>163</v>
      </c>
      <c r="AL110" s="9">
        <f t="shared" ref="AL110:AV110" si="182">SUM(AL106:AL109)</f>
        <v>127</v>
      </c>
      <c r="AM110" s="9">
        <f t="shared" si="182"/>
        <v>142</v>
      </c>
      <c r="AN110" s="9">
        <f t="shared" si="182"/>
        <v>159</v>
      </c>
      <c r="AO110" s="9">
        <f t="shared" si="182"/>
        <v>174</v>
      </c>
      <c r="AP110" s="9">
        <f t="shared" si="182"/>
        <v>167</v>
      </c>
      <c r="AQ110" s="9">
        <f t="shared" si="182"/>
        <v>173</v>
      </c>
      <c r="AR110" s="9">
        <f t="shared" si="182"/>
        <v>179</v>
      </c>
      <c r="AS110" s="9">
        <f t="shared" si="182"/>
        <v>195</v>
      </c>
      <c r="AT110" s="9">
        <f t="shared" si="182"/>
        <v>205</v>
      </c>
      <c r="AU110" s="9">
        <f t="shared" si="182"/>
        <v>182</v>
      </c>
      <c r="AV110" s="9">
        <f t="shared" si="182"/>
        <v>200</v>
      </c>
      <c r="AW110" s="9">
        <f t="shared" ref="AW110:BB110" si="183">SUM(AW106:AW109)</f>
        <v>186</v>
      </c>
      <c r="AX110" s="9">
        <f t="shared" si="183"/>
        <v>169</v>
      </c>
      <c r="AY110" s="9">
        <f t="shared" si="183"/>
        <v>194</v>
      </c>
      <c r="AZ110" s="9">
        <f t="shared" si="183"/>
        <v>194</v>
      </c>
      <c r="BA110" s="9">
        <f t="shared" si="183"/>
        <v>154</v>
      </c>
      <c r="BB110" s="9">
        <f t="shared" si="183"/>
        <v>188</v>
      </c>
      <c r="BC110" s="9">
        <f t="shared" ref="BC110:BD110" si="184">SUM(BC106:BC109)</f>
        <v>184</v>
      </c>
      <c r="BD110" s="9">
        <f t="shared" si="184"/>
        <v>210</v>
      </c>
      <c r="BE110" s="9">
        <f>SUM(BE105:BE109)</f>
        <v>201</v>
      </c>
      <c r="BF110" s="9">
        <f>SUM(BF105:BF109)</f>
        <v>175</v>
      </c>
      <c r="BG110" s="9">
        <f>SUM(BG105:BG109)</f>
        <v>182</v>
      </c>
      <c r="BH110" s="6"/>
    </row>
    <row r="111" spans="1:60" ht="13.5" customHeight="1" x14ac:dyDescent="0.2">
      <c r="A111" s="5"/>
      <c r="B111" s="8" t="s">
        <v>75</v>
      </c>
      <c r="BH111" s="6"/>
    </row>
    <row r="112" spans="1:60" ht="13.5" customHeight="1" x14ac:dyDescent="0.2">
      <c r="A112" s="5"/>
      <c r="C112" s="1" t="s">
        <v>0</v>
      </c>
      <c r="W112" s="1">
        <f>26+58</f>
        <v>84</v>
      </c>
      <c r="X112" s="1">
        <f>25+75</f>
        <v>100</v>
      </c>
      <c r="Y112" s="1">
        <f>20+91</f>
        <v>111</v>
      </c>
      <c r="Z112" s="1">
        <f>28+93</f>
        <v>121</v>
      </c>
      <c r="AA112" s="1">
        <f>28+69</f>
        <v>97</v>
      </c>
      <c r="AB112" s="1">
        <v>80</v>
      </c>
      <c r="AC112" s="1">
        <v>108</v>
      </c>
      <c r="AD112" s="1">
        <v>80</v>
      </c>
      <c r="AE112" s="1">
        <v>87</v>
      </c>
      <c r="AF112" s="1">
        <v>82</v>
      </c>
      <c r="AG112" s="1">
        <v>59</v>
      </c>
      <c r="AH112" s="1">
        <v>70</v>
      </c>
      <c r="AI112" s="1">
        <v>51</v>
      </c>
      <c r="AJ112" s="1">
        <v>48</v>
      </c>
      <c r="AK112" s="1">
        <v>51</v>
      </c>
      <c r="AL112" s="1">
        <v>48</v>
      </c>
      <c r="AM112" s="1">
        <v>44</v>
      </c>
      <c r="AN112" s="1">
        <v>49</v>
      </c>
      <c r="AO112" s="1">
        <v>91</v>
      </c>
      <c r="AP112" s="1">
        <v>110</v>
      </c>
      <c r="AQ112" s="1">
        <v>117</v>
      </c>
      <c r="AR112" s="1">
        <v>114</v>
      </c>
      <c r="AS112" s="1">
        <v>140</v>
      </c>
      <c r="AT112" s="1">
        <v>148</v>
      </c>
      <c r="AU112" s="1">
        <v>197</v>
      </c>
      <c r="AV112" s="1">
        <v>211</v>
      </c>
      <c r="AW112" s="1">
        <v>261</v>
      </c>
      <c r="AX112" s="1">
        <v>273</v>
      </c>
      <c r="AY112" s="1">
        <v>294</v>
      </c>
      <c r="AZ112" s="1">
        <v>300</v>
      </c>
      <c r="BA112" s="1">
        <v>261</v>
      </c>
      <c r="BB112" s="1">
        <v>271</v>
      </c>
      <c r="BC112" s="1">
        <v>259</v>
      </c>
      <c r="BD112" s="1">
        <v>220</v>
      </c>
      <c r="BE112" s="1">
        <v>205</v>
      </c>
      <c r="BF112" s="1">
        <v>178</v>
      </c>
      <c r="BG112" s="1">
        <v>198</v>
      </c>
      <c r="BH112" s="6"/>
    </row>
    <row r="113" spans="1:60" ht="13.5" customHeight="1" x14ac:dyDescent="0.2">
      <c r="A113" s="5"/>
      <c r="C113" s="1" t="s">
        <v>9</v>
      </c>
      <c r="W113" s="1">
        <v>14</v>
      </c>
      <c r="X113" s="1">
        <v>18</v>
      </c>
      <c r="Y113" s="1">
        <v>20</v>
      </c>
      <c r="Z113" s="1">
        <v>21</v>
      </c>
      <c r="AA113" s="1">
        <v>20</v>
      </c>
      <c r="AB113" s="1">
        <v>16</v>
      </c>
      <c r="AC113" s="1">
        <v>18</v>
      </c>
      <c r="AD113" s="1">
        <v>26</v>
      </c>
      <c r="AE113" s="1">
        <v>25</v>
      </c>
      <c r="AF113" s="1">
        <v>21</v>
      </c>
      <c r="AG113" s="1">
        <v>5</v>
      </c>
      <c r="AH113" s="1">
        <v>21</v>
      </c>
      <c r="AI113" s="1">
        <v>23</v>
      </c>
      <c r="AJ113" s="1">
        <v>18</v>
      </c>
      <c r="AK113" s="1">
        <v>19</v>
      </c>
      <c r="AL113" s="1">
        <v>8</v>
      </c>
      <c r="AM113" s="1">
        <v>21</v>
      </c>
      <c r="AN113" s="1">
        <v>9</v>
      </c>
      <c r="AO113" s="1">
        <v>17</v>
      </c>
      <c r="AP113" s="1">
        <v>23</v>
      </c>
      <c r="AQ113" s="1">
        <v>19</v>
      </c>
      <c r="AR113" s="1">
        <v>22</v>
      </c>
      <c r="AS113" s="1">
        <v>17</v>
      </c>
      <c r="AT113" s="1">
        <v>17</v>
      </c>
      <c r="AU113" s="1">
        <v>17</v>
      </c>
      <c r="AV113" s="1">
        <v>17</v>
      </c>
      <c r="AW113" s="1">
        <v>17</v>
      </c>
      <c r="AX113" s="1">
        <v>17</v>
      </c>
      <c r="AY113" s="1">
        <v>17</v>
      </c>
      <c r="AZ113" s="1">
        <v>18</v>
      </c>
      <c r="BA113" s="1">
        <v>17</v>
      </c>
      <c r="BB113" s="1">
        <v>14</v>
      </c>
      <c r="BC113" s="1">
        <v>30</v>
      </c>
      <c r="BD113" s="1">
        <v>21</v>
      </c>
      <c r="BE113" s="1">
        <v>36</v>
      </c>
      <c r="BF113" s="1">
        <v>43</v>
      </c>
      <c r="BG113" s="1">
        <v>26</v>
      </c>
      <c r="BH113" s="6"/>
    </row>
    <row r="114" spans="1:60" ht="13.5" customHeight="1" x14ac:dyDescent="0.2">
      <c r="A114" s="5"/>
      <c r="C114" s="1" t="s">
        <v>5</v>
      </c>
      <c r="W114" s="1">
        <f>4+11</f>
        <v>15</v>
      </c>
      <c r="X114" s="1">
        <f>1+32</f>
        <v>33</v>
      </c>
      <c r="Y114" s="1">
        <f>4+14</f>
        <v>18</v>
      </c>
      <c r="Z114" s="1">
        <f>5+24</f>
        <v>29</v>
      </c>
      <c r="AA114" s="1">
        <f>7+25</f>
        <v>32</v>
      </c>
      <c r="AB114" s="1">
        <v>50</v>
      </c>
      <c r="AC114" s="1">
        <v>59</v>
      </c>
      <c r="AD114" s="1">
        <v>52</v>
      </c>
      <c r="AE114" s="1">
        <f>37-AE113</f>
        <v>12</v>
      </c>
      <c r="AF114" s="1">
        <f>69-AF113</f>
        <v>48</v>
      </c>
      <c r="AG114" s="1">
        <f>94-AG113</f>
        <v>89</v>
      </c>
      <c r="AH114" s="1">
        <f>110-AH113</f>
        <v>89</v>
      </c>
      <c r="AI114" s="1">
        <f>96-AI113</f>
        <v>73</v>
      </c>
      <c r="AJ114" s="1">
        <v>78</v>
      </c>
      <c r="AK114" s="1">
        <v>60</v>
      </c>
      <c r="AL114" s="1">
        <v>77</v>
      </c>
      <c r="AM114" s="1">
        <v>81</v>
      </c>
      <c r="AN114" s="1">
        <v>67</v>
      </c>
      <c r="AO114" s="1">
        <v>61</v>
      </c>
      <c r="AP114" s="1">
        <v>72</v>
      </c>
      <c r="AQ114" s="1">
        <v>65</v>
      </c>
      <c r="AR114" s="1">
        <v>80</v>
      </c>
      <c r="AS114" s="1">
        <v>67</v>
      </c>
      <c r="AT114" s="1">
        <v>86</v>
      </c>
      <c r="AU114" s="1">
        <v>91</v>
      </c>
      <c r="AV114" s="1">
        <v>122</v>
      </c>
      <c r="AW114" s="1">
        <v>125</v>
      </c>
      <c r="AX114" s="1">
        <v>147</v>
      </c>
      <c r="AY114" s="1">
        <v>136</v>
      </c>
      <c r="AZ114" s="1">
        <v>56</v>
      </c>
      <c r="BA114" s="1">
        <v>66</v>
      </c>
      <c r="BB114" s="1">
        <v>91</v>
      </c>
      <c r="BC114" s="1">
        <v>88</v>
      </c>
      <c r="BD114" s="1">
        <v>120</v>
      </c>
      <c r="BE114" s="1">
        <v>203</v>
      </c>
      <c r="BF114" s="1">
        <v>169</v>
      </c>
      <c r="BG114" s="1">
        <v>148</v>
      </c>
      <c r="BH114" s="6"/>
    </row>
    <row r="115" spans="1:60" ht="13.5" customHeight="1" x14ac:dyDescent="0.2">
      <c r="A115" s="5"/>
      <c r="C115" s="1" t="s">
        <v>7</v>
      </c>
      <c r="W115" s="1">
        <v>1</v>
      </c>
      <c r="X115" s="1">
        <v>3</v>
      </c>
      <c r="Y115" s="1">
        <v>4</v>
      </c>
      <c r="Z115" s="1">
        <v>3</v>
      </c>
      <c r="AA115" s="1">
        <v>5</v>
      </c>
      <c r="AB115" s="1">
        <v>8</v>
      </c>
      <c r="AC115" s="1">
        <v>7</v>
      </c>
      <c r="AD115" s="1">
        <v>3</v>
      </c>
      <c r="AE115" s="1">
        <v>2</v>
      </c>
      <c r="AF115" s="1">
        <v>1</v>
      </c>
      <c r="AG115" s="1">
        <v>0</v>
      </c>
      <c r="AH115" s="1">
        <v>2</v>
      </c>
      <c r="AI115" s="1">
        <v>4</v>
      </c>
      <c r="AJ115" s="1">
        <v>1</v>
      </c>
      <c r="AK115" s="1">
        <v>1</v>
      </c>
      <c r="AL115" s="1">
        <v>3</v>
      </c>
      <c r="AM115" s="1">
        <v>2</v>
      </c>
      <c r="AN115" s="1">
        <v>1</v>
      </c>
      <c r="AO115" s="1">
        <v>3</v>
      </c>
      <c r="AP115" s="1">
        <v>1</v>
      </c>
      <c r="AQ115" s="1">
        <v>5</v>
      </c>
      <c r="AR115" s="1">
        <v>3</v>
      </c>
      <c r="AS115" s="1">
        <v>10</v>
      </c>
      <c r="AT115" s="1">
        <v>22</v>
      </c>
      <c r="AU115" s="1">
        <v>19</v>
      </c>
      <c r="AV115" s="1">
        <v>25</v>
      </c>
      <c r="AW115" s="1">
        <v>15</v>
      </c>
      <c r="AX115" s="1">
        <v>14</v>
      </c>
      <c r="AY115" s="1">
        <v>23</v>
      </c>
      <c r="AZ115" s="1">
        <v>28</v>
      </c>
      <c r="BA115" s="1">
        <v>40</v>
      </c>
      <c r="BB115" s="1">
        <v>39</v>
      </c>
      <c r="BC115" s="1">
        <v>45</v>
      </c>
      <c r="BD115" s="1">
        <v>63</v>
      </c>
      <c r="BE115" s="1">
        <v>52</v>
      </c>
      <c r="BF115" s="1">
        <v>46</v>
      </c>
      <c r="BG115" s="1">
        <v>38</v>
      </c>
      <c r="BH115" s="6"/>
    </row>
    <row r="116" spans="1:60" ht="13.5" customHeight="1" x14ac:dyDescent="0.2">
      <c r="A116" s="5"/>
      <c r="C116" s="1" t="s">
        <v>32</v>
      </c>
      <c r="W116" s="1">
        <v>200</v>
      </c>
      <c r="X116" s="1">
        <v>196</v>
      </c>
      <c r="Y116" s="1">
        <v>190</v>
      </c>
      <c r="Z116" s="1">
        <v>184</v>
      </c>
      <c r="AA116" s="1">
        <v>187</v>
      </c>
      <c r="AB116" s="1">
        <v>175</v>
      </c>
      <c r="AC116" s="1">
        <v>163</v>
      </c>
      <c r="AD116" s="1">
        <v>169</v>
      </c>
      <c r="AE116" s="1">
        <v>173</v>
      </c>
      <c r="AF116" s="1">
        <v>176</v>
      </c>
      <c r="AG116" s="1">
        <v>172</v>
      </c>
      <c r="AH116" s="1">
        <v>169</v>
      </c>
      <c r="AI116" s="1">
        <v>198</v>
      </c>
      <c r="AJ116" s="1">
        <v>217</v>
      </c>
      <c r="AK116" s="1">
        <v>198</v>
      </c>
      <c r="AL116" s="1">
        <v>243</v>
      </c>
      <c r="AM116" s="1">
        <v>232</v>
      </c>
      <c r="AN116" s="1">
        <v>231</v>
      </c>
      <c r="AO116" s="1">
        <v>224</v>
      </c>
      <c r="AP116" s="1">
        <v>259</v>
      </c>
      <c r="AQ116" s="1">
        <v>262</v>
      </c>
      <c r="AR116" s="1">
        <v>258</v>
      </c>
      <c r="AS116" s="1">
        <v>259</v>
      </c>
      <c r="AT116" s="1">
        <v>299</v>
      </c>
      <c r="AU116" s="1">
        <v>312</v>
      </c>
      <c r="AV116" s="1">
        <v>294</v>
      </c>
      <c r="AW116" s="1">
        <v>316</v>
      </c>
      <c r="AX116" s="1">
        <v>318</v>
      </c>
      <c r="AY116" s="1">
        <v>348</v>
      </c>
      <c r="AZ116" s="1">
        <v>321</v>
      </c>
      <c r="BA116" s="1">
        <v>332</v>
      </c>
      <c r="BB116" s="1">
        <v>360</v>
      </c>
      <c r="BC116" s="1">
        <v>349</v>
      </c>
      <c r="BD116" s="1">
        <v>350</v>
      </c>
      <c r="BE116" s="1">
        <v>359</v>
      </c>
      <c r="BF116" s="1">
        <v>356</v>
      </c>
      <c r="BG116" s="1">
        <v>341</v>
      </c>
      <c r="BH116" s="6"/>
    </row>
    <row r="117" spans="1:60" ht="13.5" customHeight="1" x14ac:dyDescent="0.2">
      <c r="A117" s="5"/>
      <c r="W117" s="9">
        <f t="shared" ref="W117:AA117" si="185">SUM(W112:W116)</f>
        <v>314</v>
      </c>
      <c r="X117" s="9">
        <f t="shared" si="185"/>
        <v>350</v>
      </c>
      <c r="Y117" s="9">
        <f t="shared" si="185"/>
        <v>343</v>
      </c>
      <c r="Z117" s="9">
        <f t="shared" si="185"/>
        <v>358</v>
      </c>
      <c r="AA117" s="9">
        <f t="shared" si="185"/>
        <v>341</v>
      </c>
      <c r="AB117" s="9">
        <f t="shared" ref="AB117:AD117" si="186">SUM(AB112:AB116)</f>
        <v>329</v>
      </c>
      <c r="AC117" s="9">
        <f t="shared" si="186"/>
        <v>355</v>
      </c>
      <c r="AD117" s="9">
        <f t="shared" si="186"/>
        <v>330</v>
      </c>
      <c r="AE117" s="9">
        <f t="shared" ref="AE117:AG117" si="187">SUM(AE112:AE116)</f>
        <v>299</v>
      </c>
      <c r="AF117" s="9">
        <f t="shared" si="187"/>
        <v>328</v>
      </c>
      <c r="AG117" s="9">
        <f t="shared" si="187"/>
        <v>325</v>
      </c>
      <c r="AH117" s="9">
        <f t="shared" ref="AH117:AJ117" si="188">SUM(AH112:AH116)</f>
        <v>351</v>
      </c>
      <c r="AI117" s="9">
        <f t="shared" si="188"/>
        <v>349</v>
      </c>
      <c r="AJ117" s="9">
        <f t="shared" si="188"/>
        <v>362</v>
      </c>
      <c r="AK117" s="9">
        <f t="shared" ref="AK117:AV117" si="189">SUM(AK112:AK116)</f>
        <v>329</v>
      </c>
      <c r="AL117" s="9">
        <f t="shared" si="189"/>
        <v>379</v>
      </c>
      <c r="AM117" s="9">
        <f t="shared" si="189"/>
        <v>380</v>
      </c>
      <c r="AN117" s="9">
        <f t="shared" si="189"/>
        <v>357</v>
      </c>
      <c r="AO117" s="9">
        <f t="shared" si="189"/>
        <v>396</v>
      </c>
      <c r="AP117" s="9">
        <f t="shared" si="189"/>
        <v>465</v>
      </c>
      <c r="AQ117" s="9">
        <f t="shared" si="189"/>
        <v>468</v>
      </c>
      <c r="AR117" s="9">
        <f t="shared" si="189"/>
        <v>477</v>
      </c>
      <c r="AS117" s="9">
        <f t="shared" si="189"/>
        <v>493</v>
      </c>
      <c r="AT117" s="9">
        <f t="shared" si="189"/>
        <v>572</v>
      </c>
      <c r="AU117" s="9">
        <f t="shared" si="189"/>
        <v>636</v>
      </c>
      <c r="AV117" s="9">
        <f t="shared" si="189"/>
        <v>669</v>
      </c>
      <c r="AW117" s="9">
        <f t="shared" ref="AW117:BB117" si="190">SUM(AW112:AW116)</f>
        <v>734</v>
      </c>
      <c r="AX117" s="9">
        <f t="shared" si="190"/>
        <v>769</v>
      </c>
      <c r="AY117" s="9">
        <f t="shared" si="190"/>
        <v>818</v>
      </c>
      <c r="AZ117" s="9">
        <f t="shared" si="190"/>
        <v>723</v>
      </c>
      <c r="BA117" s="9">
        <f t="shared" si="190"/>
        <v>716</v>
      </c>
      <c r="BB117" s="9">
        <f t="shared" si="190"/>
        <v>775</v>
      </c>
      <c r="BC117" s="9">
        <f t="shared" ref="BC117:BD117" si="191">SUM(BC112:BC116)</f>
        <v>771</v>
      </c>
      <c r="BD117" s="9">
        <f t="shared" si="191"/>
        <v>774</v>
      </c>
      <c r="BE117" s="9">
        <f t="shared" ref="BE117:BF117" si="192">SUM(BE112:BE116)</f>
        <v>855</v>
      </c>
      <c r="BF117" s="9">
        <f t="shared" si="192"/>
        <v>792</v>
      </c>
      <c r="BG117" s="9">
        <f t="shared" ref="BG117" si="193">SUM(BG112:BG116)</f>
        <v>751</v>
      </c>
      <c r="BH117" s="6"/>
    </row>
    <row r="118" spans="1:60" ht="13.5" customHeight="1" x14ac:dyDescent="0.2">
      <c r="A118" s="5"/>
      <c r="B118" s="8" t="s">
        <v>74</v>
      </c>
      <c r="BH118" s="6"/>
    </row>
    <row r="119" spans="1:60" ht="13.5" customHeight="1" x14ac:dyDescent="0.2">
      <c r="A119" s="5"/>
      <c r="B119" s="8"/>
      <c r="C119" s="1" t="s">
        <v>10</v>
      </c>
      <c r="BG119" s="1">
        <v>1</v>
      </c>
      <c r="BH119" s="6"/>
    </row>
    <row r="120" spans="1:60" ht="13.5" customHeight="1" x14ac:dyDescent="0.2">
      <c r="A120" s="5"/>
      <c r="C120" s="1" t="s">
        <v>0</v>
      </c>
      <c r="W120" s="1">
        <v>291</v>
      </c>
      <c r="X120" s="1">
        <v>307</v>
      </c>
      <c r="Y120" s="1">
        <v>400</v>
      </c>
      <c r="Z120" s="1">
        <v>326</v>
      </c>
      <c r="AA120" s="1">
        <v>267</v>
      </c>
      <c r="AB120" s="1">
        <v>208</v>
      </c>
      <c r="AC120" s="1">
        <v>180</v>
      </c>
      <c r="AD120" s="1">
        <v>156</v>
      </c>
      <c r="AE120" s="1">
        <v>137</v>
      </c>
      <c r="AF120" s="1">
        <v>125</v>
      </c>
      <c r="AG120" s="1">
        <v>141</v>
      </c>
      <c r="AH120" s="1">
        <v>123</v>
      </c>
      <c r="AI120" s="1">
        <v>146</v>
      </c>
      <c r="AJ120" s="1">
        <v>140</v>
      </c>
      <c r="AK120" s="1">
        <v>148</v>
      </c>
      <c r="AL120" s="1">
        <v>162</v>
      </c>
      <c r="AM120" s="1">
        <v>123</v>
      </c>
      <c r="AN120" s="1">
        <v>147</v>
      </c>
      <c r="AO120" s="1">
        <v>180</v>
      </c>
      <c r="AP120" s="1">
        <v>189</v>
      </c>
      <c r="AQ120" s="1">
        <v>194</v>
      </c>
      <c r="AR120" s="1">
        <v>178</v>
      </c>
      <c r="AS120" s="1">
        <v>195</v>
      </c>
      <c r="AT120" s="1">
        <v>192</v>
      </c>
      <c r="AU120" s="1">
        <v>207</v>
      </c>
      <c r="AV120" s="1">
        <v>228</v>
      </c>
      <c r="AW120" s="1">
        <v>231</v>
      </c>
      <c r="AX120" s="1">
        <v>276</v>
      </c>
      <c r="AY120" s="1">
        <v>315</v>
      </c>
      <c r="AZ120" s="1">
        <v>307</v>
      </c>
      <c r="BA120" s="1">
        <v>303</v>
      </c>
      <c r="BB120" s="1">
        <v>321</v>
      </c>
      <c r="BC120" s="1">
        <v>320</v>
      </c>
      <c r="BD120" s="1">
        <v>359</v>
      </c>
      <c r="BE120" s="1">
        <v>373</v>
      </c>
      <c r="BF120" s="1">
        <v>326</v>
      </c>
      <c r="BG120" s="1">
        <v>307</v>
      </c>
      <c r="BH120" s="6"/>
    </row>
    <row r="121" spans="1:60" ht="13.5" customHeight="1" x14ac:dyDescent="0.2">
      <c r="A121" s="5"/>
      <c r="C121" s="1" t="s">
        <v>9</v>
      </c>
      <c r="BD121" s="1">
        <v>0</v>
      </c>
      <c r="BE121" s="1">
        <v>13</v>
      </c>
      <c r="BF121" s="1">
        <v>2</v>
      </c>
      <c r="BG121" s="1">
        <v>5</v>
      </c>
      <c r="BH121" s="6"/>
    </row>
    <row r="122" spans="1:60" ht="13.5" customHeight="1" x14ac:dyDescent="0.2">
      <c r="A122" s="5"/>
      <c r="C122" s="1" t="s">
        <v>5</v>
      </c>
      <c r="W122" s="1">
        <v>129</v>
      </c>
      <c r="X122" s="1">
        <v>173</v>
      </c>
      <c r="Y122" s="1">
        <v>172</v>
      </c>
      <c r="Z122" s="1">
        <v>178</v>
      </c>
      <c r="AA122" s="1">
        <v>205</v>
      </c>
      <c r="AB122" s="1">
        <v>180</v>
      </c>
      <c r="AC122" s="1">
        <v>184</v>
      </c>
      <c r="AD122" s="1">
        <v>186</v>
      </c>
      <c r="AE122" s="1">
        <v>171</v>
      </c>
      <c r="AF122" s="1">
        <v>190</v>
      </c>
      <c r="AG122" s="1">
        <v>195</v>
      </c>
      <c r="AH122" s="1">
        <v>198</v>
      </c>
      <c r="AI122" s="1">
        <v>206</v>
      </c>
      <c r="AJ122" s="1">
        <v>174</v>
      </c>
      <c r="AK122" s="1">
        <v>209</v>
      </c>
      <c r="AL122" s="1">
        <v>177</v>
      </c>
      <c r="AM122" s="1">
        <v>189</v>
      </c>
      <c r="AN122" s="1">
        <v>197</v>
      </c>
      <c r="AO122" s="1">
        <v>169</v>
      </c>
      <c r="AP122" s="1">
        <v>153</v>
      </c>
      <c r="AQ122" s="1">
        <v>177</v>
      </c>
      <c r="AR122" s="1">
        <v>189</v>
      </c>
      <c r="AS122" s="1">
        <v>201</v>
      </c>
      <c r="AT122" s="1">
        <v>210</v>
      </c>
      <c r="AU122" s="1">
        <v>223</v>
      </c>
      <c r="AV122" s="1">
        <v>209</v>
      </c>
      <c r="AW122" s="1">
        <v>220</v>
      </c>
      <c r="AX122" s="1">
        <v>252</v>
      </c>
      <c r="AY122" s="1">
        <v>239</v>
      </c>
      <c r="AZ122" s="1">
        <v>208</v>
      </c>
      <c r="BA122" s="1">
        <v>194</v>
      </c>
      <c r="BB122" s="1">
        <v>175</v>
      </c>
      <c r="BC122" s="1">
        <v>175</v>
      </c>
      <c r="BD122" s="1">
        <v>165</v>
      </c>
      <c r="BE122" s="1">
        <v>278</v>
      </c>
      <c r="BF122" s="1">
        <v>254</v>
      </c>
      <c r="BG122" s="1">
        <v>261</v>
      </c>
      <c r="BH122" s="6"/>
    </row>
    <row r="123" spans="1:60" ht="13.5" customHeight="1" x14ac:dyDescent="0.2">
      <c r="A123" s="5"/>
      <c r="C123" s="1" t="s">
        <v>7</v>
      </c>
      <c r="AV123" s="1">
        <v>0</v>
      </c>
      <c r="AW123" s="1">
        <v>1</v>
      </c>
      <c r="AX123" s="1">
        <v>1</v>
      </c>
      <c r="AY123" s="1">
        <v>0</v>
      </c>
      <c r="AZ123" s="1">
        <v>2</v>
      </c>
      <c r="BA123" s="1">
        <v>2</v>
      </c>
      <c r="BB123" s="1">
        <v>1</v>
      </c>
      <c r="BC123" s="1">
        <v>1</v>
      </c>
      <c r="BD123" s="1">
        <v>0</v>
      </c>
      <c r="BE123" s="1">
        <v>2</v>
      </c>
      <c r="BF123" s="1">
        <v>3</v>
      </c>
      <c r="BG123" s="1">
        <v>0</v>
      </c>
      <c r="BH123" s="6"/>
    </row>
    <row r="124" spans="1:60" ht="13.5" customHeight="1" x14ac:dyDescent="0.2">
      <c r="A124" s="5"/>
      <c r="W124" s="9">
        <f t="shared" ref="W124:AU124" si="194">SUM(W120:W122)</f>
        <v>420</v>
      </c>
      <c r="X124" s="9">
        <f t="shared" si="194"/>
        <v>480</v>
      </c>
      <c r="Y124" s="9">
        <f t="shared" si="194"/>
        <v>572</v>
      </c>
      <c r="Z124" s="9">
        <f t="shared" si="194"/>
        <v>504</v>
      </c>
      <c r="AA124" s="9">
        <f t="shared" si="194"/>
        <v>472</v>
      </c>
      <c r="AB124" s="9">
        <f t="shared" si="194"/>
        <v>388</v>
      </c>
      <c r="AC124" s="9">
        <f t="shared" si="194"/>
        <v>364</v>
      </c>
      <c r="AD124" s="9">
        <f t="shared" si="194"/>
        <v>342</v>
      </c>
      <c r="AE124" s="9">
        <f t="shared" si="194"/>
        <v>308</v>
      </c>
      <c r="AF124" s="9">
        <f t="shared" si="194"/>
        <v>315</v>
      </c>
      <c r="AG124" s="9">
        <f t="shared" si="194"/>
        <v>336</v>
      </c>
      <c r="AH124" s="9">
        <f t="shared" si="194"/>
        <v>321</v>
      </c>
      <c r="AI124" s="9">
        <f t="shared" si="194"/>
        <v>352</v>
      </c>
      <c r="AJ124" s="9">
        <f t="shared" si="194"/>
        <v>314</v>
      </c>
      <c r="AK124" s="9">
        <f t="shared" si="194"/>
        <v>357</v>
      </c>
      <c r="AL124" s="9">
        <f t="shared" si="194"/>
        <v>339</v>
      </c>
      <c r="AM124" s="9">
        <f t="shared" si="194"/>
        <v>312</v>
      </c>
      <c r="AN124" s="9">
        <f t="shared" si="194"/>
        <v>344</v>
      </c>
      <c r="AO124" s="9">
        <f t="shared" si="194"/>
        <v>349</v>
      </c>
      <c r="AP124" s="9">
        <f t="shared" si="194"/>
        <v>342</v>
      </c>
      <c r="AQ124" s="9">
        <f t="shared" si="194"/>
        <v>371</v>
      </c>
      <c r="AR124" s="9">
        <f t="shared" si="194"/>
        <v>367</v>
      </c>
      <c r="AS124" s="9">
        <f t="shared" si="194"/>
        <v>396</v>
      </c>
      <c r="AT124" s="9">
        <f t="shared" si="194"/>
        <v>402</v>
      </c>
      <c r="AU124" s="9">
        <f t="shared" si="194"/>
        <v>430</v>
      </c>
      <c r="AV124" s="9">
        <f t="shared" ref="AV124:BE124" si="195">SUM(AV120:AV123)</f>
        <v>437</v>
      </c>
      <c r="AW124" s="9">
        <f t="shared" si="195"/>
        <v>452</v>
      </c>
      <c r="AX124" s="9">
        <f t="shared" si="195"/>
        <v>529</v>
      </c>
      <c r="AY124" s="9">
        <f t="shared" si="195"/>
        <v>554</v>
      </c>
      <c r="AZ124" s="9">
        <f t="shared" si="195"/>
        <v>517</v>
      </c>
      <c r="BA124" s="9">
        <f t="shared" si="195"/>
        <v>499</v>
      </c>
      <c r="BB124" s="9">
        <f t="shared" si="195"/>
        <v>497</v>
      </c>
      <c r="BC124" s="9">
        <f t="shared" si="195"/>
        <v>496</v>
      </c>
      <c r="BD124" s="9">
        <f t="shared" si="195"/>
        <v>524</v>
      </c>
      <c r="BE124" s="9">
        <f t="shared" si="195"/>
        <v>666</v>
      </c>
      <c r="BF124" s="9">
        <f t="shared" ref="BF124" si="196">SUM(BF120:BF123)</f>
        <v>585</v>
      </c>
      <c r="BG124" s="9">
        <f>SUM(BG119:BG123)</f>
        <v>574</v>
      </c>
      <c r="BH124" s="6"/>
    </row>
    <row r="125" spans="1:60" ht="13.5" customHeight="1" x14ac:dyDescent="0.2">
      <c r="A125" s="5"/>
      <c r="B125" s="8" t="s">
        <v>73</v>
      </c>
      <c r="BH125" s="6"/>
    </row>
    <row r="126" spans="1:60" ht="13.5" customHeight="1" x14ac:dyDescent="0.2">
      <c r="A126" s="5"/>
      <c r="C126" s="1" t="s">
        <v>0</v>
      </c>
      <c r="W126" s="1">
        <v>12</v>
      </c>
      <c r="X126" s="1">
        <v>13</v>
      </c>
      <c r="Y126" s="1">
        <v>19</v>
      </c>
      <c r="Z126" s="1">
        <v>20</v>
      </c>
      <c r="AA126" s="1">
        <v>14</v>
      </c>
      <c r="AB126" s="1">
        <v>25</v>
      </c>
      <c r="AC126" s="1">
        <v>14</v>
      </c>
      <c r="AD126" s="1">
        <v>30</v>
      </c>
      <c r="AE126" s="1">
        <v>30</v>
      </c>
      <c r="AF126" s="1">
        <v>23</v>
      </c>
      <c r="AG126" s="1">
        <v>30</v>
      </c>
      <c r="AH126" s="1">
        <v>28</v>
      </c>
      <c r="AI126" s="1">
        <v>25</v>
      </c>
      <c r="AJ126" s="1">
        <v>17</v>
      </c>
      <c r="AK126" s="1">
        <v>23</v>
      </c>
      <c r="AL126" s="1">
        <v>21</v>
      </c>
      <c r="AM126" s="1">
        <v>20</v>
      </c>
      <c r="AN126" s="1">
        <v>21</v>
      </c>
      <c r="AO126" s="1">
        <v>24</v>
      </c>
      <c r="AP126" s="1">
        <v>31</v>
      </c>
      <c r="AQ126" s="1">
        <v>49</v>
      </c>
      <c r="AR126" s="1">
        <v>22</v>
      </c>
      <c r="AS126" s="1">
        <v>26</v>
      </c>
      <c r="AT126" s="1">
        <v>28</v>
      </c>
      <c r="AU126" s="1">
        <v>33</v>
      </c>
      <c r="AV126" s="1">
        <v>21</v>
      </c>
      <c r="AW126" s="1">
        <v>25</v>
      </c>
      <c r="AX126" s="1">
        <v>26</v>
      </c>
      <c r="AY126" s="1">
        <v>21</v>
      </c>
      <c r="AZ126" s="1">
        <v>25</v>
      </c>
      <c r="BA126" s="1">
        <v>26</v>
      </c>
      <c r="BB126" s="1">
        <v>22</v>
      </c>
      <c r="BC126" s="1">
        <v>39</v>
      </c>
      <c r="BD126" s="1">
        <v>28</v>
      </c>
      <c r="BE126" s="1">
        <v>17</v>
      </c>
      <c r="BF126" s="1">
        <v>25</v>
      </c>
      <c r="BG126" s="1">
        <v>25</v>
      </c>
      <c r="BH126" s="6"/>
    </row>
    <row r="127" spans="1:60" ht="13.5" customHeight="1" x14ac:dyDescent="0.2">
      <c r="A127" s="5"/>
      <c r="C127" s="1" t="s">
        <v>5</v>
      </c>
      <c r="W127" s="1">
        <v>14</v>
      </c>
      <c r="X127" s="1">
        <v>11</v>
      </c>
      <c r="Y127" s="1">
        <v>9</v>
      </c>
      <c r="Z127" s="1">
        <v>15</v>
      </c>
      <c r="AA127" s="1">
        <v>13</v>
      </c>
      <c r="AB127" s="1">
        <v>9</v>
      </c>
      <c r="AC127" s="1">
        <v>14</v>
      </c>
      <c r="AD127" s="1">
        <v>12</v>
      </c>
      <c r="AE127" s="1">
        <v>10</v>
      </c>
      <c r="AF127" s="1">
        <v>12</v>
      </c>
      <c r="AG127" s="1">
        <v>10</v>
      </c>
      <c r="AH127" s="1">
        <v>12</v>
      </c>
      <c r="AI127" s="1">
        <v>12</v>
      </c>
      <c r="AJ127" s="1">
        <v>11</v>
      </c>
      <c r="AK127" s="1">
        <v>11</v>
      </c>
      <c r="AL127" s="1">
        <v>13</v>
      </c>
      <c r="AM127" s="1">
        <v>6</v>
      </c>
      <c r="AN127" s="1">
        <v>9</v>
      </c>
      <c r="AO127" s="1">
        <v>7</v>
      </c>
      <c r="AP127" s="1">
        <v>7</v>
      </c>
      <c r="AQ127" s="1">
        <v>4</v>
      </c>
      <c r="AR127" s="1">
        <v>9</v>
      </c>
      <c r="AS127" s="1">
        <v>8</v>
      </c>
      <c r="AT127" s="1">
        <v>4</v>
      </c>
      <c r="AU127" s="1">
        <v>1</v>
      </c>
      <c r="AV127" s="1">
        <v>4</v>
      </c>
      <c r="AW127" s="1">
        <v>12</v>
      </c>
      <c r="AX127" s="1">
        <v>10</v>
      </c>
      <c r="AY127" s="1">
        <v>11</v>
      </c>
      <c r="AZ127" s="1">
        <v>8</v>
      </c>
      <c r="BA127" s="1">
        <v>6</v>
      </c>
      <c r="BB127" s="1">
        <v>7</v>
      </c>
      <c r="BC127" s="1">
        <v>10</v>
      </c>
      <c r="BD127" s="1">
        <v>1</v>
      </c>
      <c r="BE127" s="1">
        <v>12</v>
      </c>
      <c r="BF127" s="1">
        <v>6</v>
      </c>
      <c r="BG127" s="1">
        <v>13</v>
      </c>
      <c r="BH127" s="6"/>
    </row>
    <row r="128" spans="1:60" ht="13.5" customHeight="1" x14ac:dyDescent="0.2">
      <c r="A128" s="5"/>
      <c r="W128" s="9">
        <f t="shared" ref="W128:AA128" si="197">SUM(W126:W127)</f>
        <v>26</v>
      </c>
      <c r="X128" s="9">
        <f t="shared" si="197"/>
        <v>24</v>
      </c>
      <c r="Y128" s="9">
        <f t="shared" si="197"/>
        <v>28</v>
      </c>
      <c r="Z128" s="9">
        <f t="shared" si="197"/>
        <v>35</v>
      </c>
      <c r="AA128" s="9">
        <f t="shared" si="197"/>
        <v>27</v>
      </c>
      <c r="AB128" s="9">
        <f t="shared" ref="AB128:AD128" si="198">SUM(AB126:AB127)</f>
        <v>34</v>
      </c>
      <c r="AC128" s="9">
        <f t="shared" si="198"/>
        <v>28</v>
      </c>
      <c r="AD128" s="9">
        <f t="shared" si="198"/>
        <v>42</v>
      </c>
      <c r="AE128" s="9">
        <f t="shared" ref="AE128:AG128" si="199">SUM(AE126:AE127)</f>
        <v>40</v>
      </c>
      <c r="AF128" s="9">
        <f t="shared" si="199"/>
        <v>35</v>
      </c>
      <c r="AG128" s="9">
        <f t="shared" si="199"/>
        <v>40</v>
      </c>
      <c r="AH128" s="9">
        <f t="shared" ref="AH128:AJ128" si="200">SUM(AH126:AH127)</f>
        <v>40</v>
      </c>
      <c r="AI128" s="9">
        <f t="shared" si="200"/>
        <v>37</v>
      </c>
      <c r="AJ128" s="9">
        <f t="shared" si="200"/>
        <v>28</v>
      </c>
      <c r="AK128" s="9">
        <f t="shared" ref="AK128:AV128" si="201">SUM(AK126:AK127)</f>
        <v>34</v>
      </c>
      <c r="AL128" s="9">
        <f t="shared" si="201"/>
        <v>34</v>
      </c>
      <c r="AM128" s="9">
        <f t="shared" si="201"/>
        <v>26</v>
      </c>
      <c r="AN128" s="9">
        <f t="shared" si="201"/>
        <v>30</v>
      </c>
      <c r="AO128" s="9">
        <f t="shared" si="201"/>
        <v>31</v>
      </c>
      <c r="AP128" s="9">
        <f t="shared" si="201"/>
        <v>38</v>
      </c>
      <c r="AQ128" s="9">
        <f t="shared" si="201"/>
        <v>53</v>
      </c>
      <c r="AR128" s="9">
        <f t="shared" si="201"/>
        <v>31</v>
      </c>
      <c r="AS128" s="9">
        <f t="shared" si="201"/>
        <v>34</v>
      </c>
      <c r="AT128" s="9">
        <f t="shared" si="201"/>
        <v>32</v>
      </c>
      <c r="AU128" s="9">
        <f t="shared" si="201"/>
        <v>34</v>
      </c>
      <c r="AV128" s="9">
        <f t="shared" si="201"/>
        <v>25</v>
      </c>
      <c r="AW128" s="9">
        <f t="shared" ref="AW128:BB128" si="202">SUM(AW126:AW127)</f>
        <v>37</v>
      </c>
      <c r="AX128" s="9">
        <f t="shared" si="202"/>
        <v>36</v>
      </c>
      <c r="AY128" s="9">
        <f t="shared" si="202"/>
        <v>32</v>
      </c>
      <c r="AZ128" s="9">
        <f t="shared" si="202"/>
        <v>33</v>
      </c>
      <c r="BA128" s="9">
        <f t="shared" si="202"/>
        <v>32</v>
      </c>
      <c r="BB128" s="9">
        <f t="shared" si="202"/>
        <v>29</v>
      </c>
      <c r="BC128" s="9">
        <f t="shared" ref="BC128:BD128" si="203">SUM(BC126:BC127)</f>
        <v>49</v>
      </c>
      <c r="BD128" s="9">
        <f t="shared" si="203"/>
        <v>29</v>
      </c>
      <c r="BE128" s="9">
        <f t="shared" ref="BE128:BF128" si="204">SUM(BE126:BE127)</f>
        <v>29</v>
      </c>
      <c r="BF128" s="9">
        <f t="shared" si="204"/>
        <v>31</v>
      </c>
      <c r="BG128" s="9">
        <f t="shared" ref="BG128" si="205">SUM(BG126:BG127)</f>
        <v>38</v>
      </c>
      <c r="BH128" s="6"/>
    </row>
    <row r="129" spans="1:60" ht="13.5" customHeight="1" x14ac:dyDescent="0.2">
      <c r="A129" s="5"/>
      <c r="BH129" s="6"/>
    </row>
    <row r="130" spans="1:60" ht="13.5" customHeight="1" x14ac:dyDescent="0.2">
      <c r="A130" s="5"/>
      <c r="B130" s="15" t="s">
        <v>29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6"/>
    </row>
    <row r="131" spans="1:60" ht="13.5" customHeight="1" x14ac:dyDescent="0.2">
      <c r="A131" s="5"/>
      <c r="B131" s="8" t="s">
        <v>72</v>
      </c>
      <c r="BH131" s="6"/>
    </row>
    <row r="132" spans="1:60" ht="13.5" customHeight="1" x14ac:dyDescent="0.2">
      <c r="A132" s="5"/>
      <c r="B132" s="8"/>
      <c r="C132" s="1" t="s">
        <v>10</v>
      </c>
      <c r="AY132" s="1">
        <f>AY99</f>
        <v>7</v>
      </c>
      <c r="AZ132" s="1">
        <f>AZ99</f>
        <v>6</v>
      </c>
      <c r="BA132" s="1">
        <f t="shared" ref="BA132:BD132" si="206">BA69+BA99</f>
        <v>11</v>
      </c>
      <c r="BB132" s="1">
        <f t="shared" si="206"/>
        <v>24</v>
      </c>
      <c r="BC132" s="1">
        <f t="shared" si="206"/>
        <v>29</v>
      </c>
      <c r="BD132" s="1">
        <f t="shared" si="206"/>
        <v>24</v>
      </c>
      <c r="BE132" s="1">
        <f>BE69+BE99+BE105</f>
        <v>24</v>
      </c>
      <c r="BF132" s="1">
        <f>BF69+BF99+BF105</f>
        <v>14</v>
      </c>
      <c r="BG132" s="1">
        <f>BG69+BG99+BG105+BG119</f>
        <v>15</v>
      </c>
      <c r="BH132" s="6"/>
    </row>
    <row r="133" spans="1:60" ht="13.5" customHeight="1" x14ac:dyDescent="0.2">
      <c r="A133" s="5"/>
      <c r="C133" s="1" t="s">
        <v>0</v>
      </c>
      <c r="D133" s="1">
        <v>617</v>
      </c>
      <c r="E133" s="1">
        <v>728</v>
      </c>
      <c r="F133" s="1">
        <v>872</v>
      </c>
      <c r="G133" s="1">
        <v>927</v>
      </c>
      <c r="H133" s="1">
        <v>1074</v>
      </c>
      <c r="I133" s="1">
        <v>1064</v>
      </c>
      <c r="J133" s="1">
        <v>1098</v>
      </c>
      <c r="K133" s="1">
        <v>1171</v>
      </c>
      <c r="L133" s="1">
        <v>1156</v>
      </c>
      <c r="M133" s="1">
        <v>1103</v>
      </c>
      <c r="N133" s="1">
        <v>1003</v>
      </c>
      <c r="O133" s="1">
        <v>976</v>
      </c>
      <c r="P133" s="1">
        <v>881</v>
      </c>
      <c r="Q133" s="1">
        <v>853</v>
      </c>
      <c r="R133" s="1">
        <v>951</v>
      </c>
      <c r="S133" s="1">
        <v>923</v>
      </c>
      <c r="T133" s="1">
        <v>927</v>
      </c>
      <c r="U133" s="1">
        <v>872</v>
      </c>
      <c r="V133" s="1">
        <v>988</v>
      </c>
      <c r="W133" s="1">
        <f t="shared" ref="W133:AJ133" si="207">W17+W21+W25+W29+W41+W50+W55+W59+W64+W70+W76+W80+W85+W91+W100+W106+W112+W120+W126</f>
        <v>1033</v>
      </c>
      <c r="X133" s="1">
        <f t="shared" si="207"/>
        <v>1101</v>
      </c>
      <c r="Y133" s="1">
        <f t="shared" si="207"/>
        <v>1169</v>
      </c>
      <c r="Z133" s="1">
        <f t="shared" si="207"/>
        <v>1155</v>
      </c>
      <c r="AA133" s="1">
        <f t="shared" si="207"/>
        <v>1104</v>
      </c>
      <c r="AB133" s="1">
        <f t="shared" si="207"/>
        <v>1091</v>
      </c>
      <c r="AC133" s="1">
        <f t="shared" si="207"/>
        <v>1191</v>
      </c>
      <c r="AD133" s="1">
        <f t="shared" si="207"/>
        <v>1007</v>
      </c>
      <c r="AE133" s="1">
        <f t="shared" si="207"/>
        <v>1033</v>
      </c>
      <c r="AF133" s="1">
        <f t="shared" si="207"/>
        <v>973</v>
      </c>
      <c r="AG133" s="1">
        <f t="shared" si="207"/>
        <v>1024</v>
      </c>
      <c r="AH133" s="1">
        <f t="shared" si="207"/>
        <v>1001</v>
      </c>
      <c r="AI133" s="1">
        <f t="shared" si="207"/>
        <v>1138</v>
      </c>
      <c r="AJ133" s="1">
        <f t="shared" si="207"/>
        <v>1047</v>
      </c>
      <c r="AK133" s="1">
        <f>AK11+AK17+AK21+AK25+AK29+AK41+AK50+AK55+AK59+AK64+AK70+AK76+AK80+AK85+AK91+AK100+AK106+AK112+AK120+AK126</f>
        <v>1081</v>
      </c>
      <c r="AL133" s="1">
        <f t="shared" ref="AL133:AS133" si="208">AL11+AL15+AL17+AL21+AL25+AL29+AL36+AL41+AL50+AL55+AL59+AL64+AL70+AL76+AL80+AL85+AL91+AL100+AL106+AL112+AL120+AL126</f>
        <v>1221</v>
      </c>
      <c r="AM133" s="1">
        <f t="shared" si="208"/>
        <v>1135</v>
      </c>
      <c r="AN133" s="1">
        <f t="shared" si="208"/>
        <v>1316</v>
      </c>
      <c r="AO133" s="1">
        <f t="shared" si="208"/>
        <v>1393</v>
      </c>
      <c r="AP133" s="1">
        <f t="shared" si="208"/>
        <v>1425</v>
      </c>
      <c r="AQ133" s="1">
        <f t="shared" si="208"/>
        <v>1428</v>
      </c>
      <c r="AR133" s="1">
        <f t="shared" si="208"/>
        <v>1289</v>
      </c>
      <c r="AS133" s="1">
        <f t="shared" si="208"/>
        <v>1496</v>
      </c>
      <c r="AT133" s="1">
        <f>AT11+AT15+AT17+AT21+AT25+AT29+AT36+AT41+AT45+AT50+AT55+AT59+AT64+AT70+AT76+AT80+AT85+AT91+AT100+AT106+AT112+AT120+AT126</f>
        <v>1633</v>
      </c>
      <c r="AU133" s="1">
        <f>AU11+AU15+AU17+AU21+AU25+AU29+AU36+AU41+AU45+AU50+AU55+AU59+AU64+AU70+AU76+AU80+AU85+AU91+AU100+AU106+AU112+AU120+AU126</f>
        <v>1523</v>
      </c>
      <c r="AV133" s="1">
        <f>AV11+AV15+AV17+AV21+AV25+AV29+AV36+AV41+AV45+AV50+AV55+AV59+AV64+AV70+AV76+AV80+AV85+AV91+AV100+AV106+AV112+AV120+AV126</f>
        <v>1749</v>
      </c>
      <c r="AW133" s="1">
        <f>AW11+AW15+AW17+AW21+AW25+AW29+AW36+AW41+AW45+AW50+AW55+AW59+AW64+AW70+AW76+AW80+AW85+AW91+AW100+AW106+AW112+AW120+AW126</f>
        <v>1759</v>
      </c>
      <c r="AX133" s="1">
        <f>AX11+AX15+AX21+AX25+AX29+AX36+AX41+AX45+AX50+AX55+AX59+AX64+AX70+AX76+AX80+AX85+AX91+AX100+AX106+AX112+AX120+AX126</f>
        <v>1803</v>
      </c>
      <c r="AY133" s="1">
        <f>AY11+AY15+AY21+AY25+AY29+AY36+AY41+AY45+AY50+AY55+AY59+AY64+AY70+AY76+AY80+AY85+AY91+AY100+AY106+AY112+AY120+AY126</f>
        <v>1812</v>
      </c>
      <c r="AZ133" s="1">
        <f>AZ11+AZ15+AZ21+AZ25+AZ29+AZ36+AZ41+AZ45+AZ50+AZ55+AZ59+AZ64+AZ70+AZ76+AZ80+AZ85+AZ91+AZ100+AZ106+AZ112+AZ120+AZ126</f>
        <v>1741</v>
      </c>
      <c r="BA133" s="1">
        <f>BA11+BA15+BA21+BA25+BA29+BA36+BA41+BA45+BA50+BA55+BA59+BA64+BA76+BA80+BA85+BA91+BA100+BA106+BA112+BA120+BA126</f>
        <v>1824</v>
      </c>
      <c r="BB133" s="1">
        <f>BB11+BB15+BB21+BB25+BB29+BB36+BB41+BB50+BB55+BB59+BB64+BB76+BB80+BB85+BB91+BB100+BB106+BB112+BB120+BB126</f>
        <v>1753</v>
      </c>
      <c r="BC133" s="1">
        <f>BC11+BC15+BC21+BC25+BC29+BC36+BC41+BC50+BC55+BC59+BC64+BC76+BC80+BC85+BC91+BC100+BC106+BC112+BC120+BC126</f>
        <v>1778</v>
      </c>
      <c r="BD133" s="1">
        <f>BD11+BD15+BD21+BD25+BD29+BD36+BD41+BD50+BD55+BD59+BD64+BD76+BD80+BD85+BD91+BD100+BD106+BD112+BD120+BD126</f>
        <v>1903</v>
      </c>
      <c r="BE133" s="1">
        <f>BE11+BE15+BE21+BE25+BE29+BE36+BE41+BE45+BE50+BE55+BE59+BE64+BE70+BE76+BE80+BE85+BE91+BE100+BE106+BE112+BE120+BE126</f>
        <v>1808</v>
      </c>
      <c r="BF133" s="1">
        <f>BF11+BF15+BF21+BF25+BF29+BF36+BF41+BF45+BF50+BF55+BF59+BF64+BF70+BF76+BF80+BF85+BF100+BF106+BF112+BF120+BF126</f>
        <v>1623</v>
      </c>
      <c r="BG133" s="1">
        <f>BG11+BG15+BG21+BG25+BG29+BG36+BG41+BG45+BG50+BG55+BG59+BG64+BG70+BG76+BG80+BG85+BG100+BG106+BG112+BG120+BG126</f>
        <v>1634</v>
      </c>
      <c r="BH133" s="6"/>
    </row>
    <row r="134" spans="1:60" ht="13.5" customHeight="1" x14ac:dyDescent="0.2">
      <c r="A134" s="5"/>
      <c r="C134" s="1" t="s">
        <v>9</v>
      </c>
      <c r="J134" s="1">
        <v>21</v>
      </c>
      <c r="K134" s="1">
        <v>19</v>
      </c>
      <c r="L134" s="1">
        <v>29</v>
      </c>
      <c r="M134" s="1">
        <v>22</v>
      </c>
      <c r="N134" s="1">
        <v>29</v>
      </c>
      <c r="O134" s="1">
        <v>27</v>
      </c>
      <c r="P134" s="1">
        <v>29</v>
      </c>
      <c r="Q134" s="1">
        <v>15</v>
      </c>
      <c r="R134" s="1">
        <v>23</v>
      </c>
      <c r="S134" s="1">
        <v>16</v>
      </c>
      <c r="T134" s="1">
        <v>18</v>
      </c>
      <c r="U134" s="1">
        <v>17</v>
      </c>
      <c r="V134" s="1">
        <v>14</v>
      </c>
      <c r="W134" s="1">
        <f t="shared" ref="W134:AL134" si="209">W113</f>
        <v>14</v>
      </c>
      <c r="X134" s="1">
        <f t="shared" si="209"/>
        <v>18</v>
      </c>
      <c r="Y134" s="1">
        <f t="shared" si="209"/>
        <v>20</v>
      </c>
      <c r="Z134" s="1">
        <f t="shared" si="209"/>
        <v>21</v>
      </c>
      <c r="AA134" s="1">
        <f t="shared" si="209"/>
        <v>20</v>
      </c>
      <c r="AB134" s="1">
        <f t="shared" si="209"/>
        <v>16</v>
      </c>
      <c r="AC134" s="1">
        <f t="shared" si="209"/>
        <v>18</v>
      </c>
      <c r="AD134" s="1">
        <f t="shared" si="209"/>
        <v>26</v>
      </c>
      <c r="AE134" s="1">
        <f t="shared" si="209"/>
        <v>25</v>
      </c>
      <c r="AF134" s="1">
        <f t="shared" si="209"/>
        <v>21</v>
      </c>
      <c r="AG134" s="1">
        <f t="shared" si="209"/>
        <v>5</v>
      </c>
      <c r="AH134" s="1">
        <f t="shared" si="209"/>
        <v>21</v>
      </c>
      <c r="AI134" s="1">
        <f t="shared" si="209"/>
        <v>23</v>
      </c>
      <c r="AJ134" s="1">
        <f t="shared" si="209"/>
        <v>18</v>
      </c>
      <c r="AK134" s="1">
        <f t="shared" si="209"/>
        <v>19</v>
      </c>
      <c r="AL134" s="1">
        <f t="shared" si="209"/>
        <v>8</v>
      </c>
      <c r="AM134" s="1">
        <f>AM12+AM107+AM113</f>
        <v>22</v>
      </c>
      <c r="AN134" s="1">
        <f>AN12+AN107+AN113</f>
        <v>9</v>
      </c>
      <c r="AO134" s="1">
        <f>AO12+AO107+AO113</f>
        <v>19</v>
      </c>
      <c r="AP134" s="1">
        <f>AP12+AP71+AP107+AP113</f>
        <v>23</v>
      </c>
      <c r="AQ134" s="1">
        <f>AQ12+AQ71+AQ107+AQ113</f>
        <v>19</v>
      </c>
      <c r="AR134" s="1">
        <f>AR12+AR71+AR107+AR113</f>
        <v>24</v>
      </c>
      <c r="AS134" s="1">
        <f>AS12+AS60+AS71+AS107+AS113</f>
        <v>20</v>
      </c>
      <c r="AT134" s="1">
        <f>AT12+AT60+AT71+AT107+AT113</f>
        <v>18</v>
      </c>
      <c r="AU134" s="1">
        <f>AU12+AU30+AU60+AU71+AU107+AU113</f>
        <v>24</v>
      </c>
      <c r="AV134" s="1">
        <f>AV12+AV30+AV60+AV71+AV77+AV86+AV107+AV113</f>
        <v>29</v>
      </c>
      <c r="AW134" s="1">
        <f>AW12+AW30+AW37+AW51+AW60+AW71+AW77+AW86+AW95+AW107+AW113</f>
        <v>33</v>
      </c>
      <c r="AX134" s="1">
        <f>AX12+AX18+AX30+AX37+AX51+AX60+AX71+AX77+AX86+AX95+AX107+AX113</f>
        <v>33</v>
      </c>
      <c r="AY134" s="1">
        <f>AY12+AY18+AY30+AY37+AY51+AY60+AY71+AY77+AY86+AY95+AY101+AY107+AY113</f>
        <v>50</v>
      </c>
      <c r="AZ134" s="1">
        <f>AZ12+AZ18+AZ30+AZ37+AZ51+AZ60+AZ71+AZ77+AZ86+AZ95+AZ101+AZ107+AZ113</f>
        <v>71</v>
      </c>
      <c r="BA134" s="1">
        <f>BA12+BA18+BA30+BA37+BA51+BA60+BA71+BA77+BA86+BA95+BA101+BA107+BA113</f>
        <v>48</v>
      </c>
      <c r="BB134" s="1">
        <f>BB18+BB30+BB37+BB60+BB71+BB77+BB86+BB95+BB101+BB107+BB113</f>
        <v>54</v>
      </c>
      <c r="BC134" s="1">
        <f>BC18+BC30+BC37+BC60+BC71+BC77+BC86+BC95+BC101+BC107+BC113</f>
        <v>64</v>
      </c>
      <c r="BD134" s="1">
        <f>BD18+BD30+BD37+BD60+BD71+BD77+BD86+BD95+BD101+BD107+BD113+BD121</f>
        <v>53</v>
      </c>
      <c r="BE134" s="1">
        <f>BE18+BE30+BE60+BE71+BE77+BE86+BE95+BE101+BE107+BE113+BE121</f>
        <v>72</v>
      </c>
      <c r="BF134" s="1">
        <f>BF18+BF30+BF60+BF71+BF77+BF86+BF95+BF101+BF107+BF113+BF121</f>
        <v>100</v>
      </c>
      <c r="BG134" s="1">
        <f>BG18+BG30+BG60+BG71+BG77+BG86+BG95+BG101+BG107+BG113+BG121</f>
        <v>87</v>
      </c>
      <c r="BH134" s="6"/>
    </row>
    <row r="135" spans="1:60" ht="13.5" customHeight="1" x14ac:dyDescent="0.2">
      <c r="A135" s="5"/>
      <c r="C135" s="1" t="s">
        <v>5</v>
      </c>
      <c r="D135" s="1">
        <v>356</v>
      </c>
      <c r="E135" s="1">
        <v>460</v>
      </c>
      <c r="F135" s="1">
        <v>529</v>
      </c>
      <c r="G135" s="1">
        <v>627</v>
      </c>
      <c r="H135" s="1">
        <v>642</v>
      </c>
      <c r="I135" s="1">
        <v>630</v>
      </c>
      <c r="J135" s="1">
        <v>582</v>
      </c>
      <c r="K135" s="1">
        <v>653</v>
      </c>
      <c r="L135" s="1">
        <v>620</v>
      </c>
      <c r="M135" s="1">
        <v>675</v>
      </c>
      <c r="N135" s="1">
        <v>589</v>
      </c>
      <c r="O135" s="1">
        <v>588</v>
      </c>
      <c r="P135" s="1">
        <v>516</v>
      </c>
      <c r="Q135" s="1">
        <v>554</v>
      </c>
      <c r="R135" s="1">
        <v>590</v>
      </c>
      <c r="S135" s="1">
        <v>555</v>
      </c>
      <c r="T135" s="1">
        <v>518</v>
      </c>
      <c r="U135" s="1">
        <v>511</v>
      </c>
      <c r="V135" s="1">
        <v>555</v>
      </c>
      <c r="W135" s="1">
        <f t="shared" ref="W135:AI135" si="210">W22+W26+W31+W42+W46+W52+W61+W65+W81+W87+W92+W96+W102+W108+W114+W122+W127</f>
        <v>503</v>
      </c>
      <c r="X135" s="1">
        <f t="shared" si="210"/>
        <v>617</v>
      </c>
      <c r="Y135" s="1">
        <f t="shared" si="210"/>
        <v>596</v>
      </c>
      <c r="Z135" s="1">
        <f t="shared" si="210"/>
        <v>658</v>
      </c>
      <c r="AA135" s="1">
        <f t="shared" si="210"/>
        <v>648</v>
      </c>
      <c r="AB135" s="1">
        <f t="shared" si="210"/>
        <v>666</v>
      </c>
      <c r="AC135" s="1">
        <f t="shared" si="210"/>
        <v>673</v>
      </c>
      <c r="AD135" s="1">
        <f t="shared" si="210"/>
        <v>698</v>
      </c>
      <c r="AE135" s="1">
        <f t="shared" si="210"/>
        <v>595</v>
      </c>
      <c r="AF135" s="1">
        <f t="shared" si="210"/>
        <v>714</v>
      </c>
      <c r="AG135" s="1">
        <f t="shared" si="210"/>
        <v>728</v>
      </c>
      <c r="AH135" s="1">
        <f t="shared" si="210"/>
        <v>738</v>
      </c>
      <c r="AI135" s="1">
        <f t="shared" si="210"/>
        <v>719</v>
      </c>
      <c r="AJ135" s="1">
        <f>AJ22+AJ26+AJ31+AJ42+AJ46+AJ52+AJ56+AJ61+AJ65+AJ81+AJ87+AJ92+AJ96+AJ102+AJ108+AJ114+AJ122+AJ127</f>
        <v>674</v>
      </c>
      <c r="AK135" s="1">
        <f>AK22+AK26+AK31+AK42+AK46+AK52+AK56+AK61+AK65+AK81+AK87+AK92+AK96+AK102+AK108+AK114+AK122+AK127</f>
        <v>712</v>
      </c>
      <c r="AL135" s="1">
        <f t="shared" ref="AL135:BD135" si="211">AL22+AL26+AL31+AL38+AL42+AL46+AL52+AL56+AL61+AL65+AL81+AL87+AL92+AL96+AL102+AL108+AL114+AL122+AL127</f>
        <v>741</v>
      </c>
      <c r="AM135" s="1">
        <f t="shared" si="211"/>
        <v>877</v>
      </c>
      <c r="AN135" s="1">
        <f t="shared" si="211"/>
        <v>795</v>
      </c>
      <c r="AO135" s="1">
        <f t="shared" si="211"/>
        <v>794</v>
      </c>
      <c r="AP135" s="1">
        <f t="shared" si="211"/>
        <v>791</v>
      </c>
      <c r="AQ135" s="1">
        <f t="shared" si="211"/>
        <v>769</v>
      </c>
      <c r="AR135" s="1">
        <f t="shared" si="211"/>
        <v>852</v>
      </c>
      <c r="AS135" s="1">
        <f t="shared" si="211"/>
        <v>917</v>
      </c>
      <c r="AT135" s="1">
        <f t="shared" si="211"/>
        <v>911</v>
      </c>
      <c r="AU135" s="1">
        <f t="shared" si="211"/>
        <v>972</v>
      </c>
      <c r="AV135" s="1">
        <f t="shared" si="211"/>
        <v>999</v>
      </c>
      <c r="AW135" s="1">
        <f t="shared" si="211"/>
        <v>954</v>
      </c>
      <c r="AX135" s="1">
        <f t="shared" si="211"/>
        <v>1028</v>
      </c>
      <c r="AY135" s="1">
        <f t="shared" si="211"/>
        <v>1197</v>
      </c>
      <c r="AZ135" s="1">
        <f t="shared" si="211"/>
        <v>1213</v>
      </c>
      <c r="BA135" s="1">
        <f t="shared" si="211"/>
        <v>1082</v>
      </c>
      <c r="BB135" s="1">
        <f t="shared" si="211"/>
        <v>962</v>
      </c>
      <c r="BC135" s="1">
        <f t="shared" si="211"/>
        <v>859</v>
      </c>
      <c r="BD135" s="1">
        <f t="shared" si="211"/>
        <v>892</v>
      </c>
      <c r="BE135" s="1">
        <f>BE22+BE26+BE31+BE38+BE42+BE46+BE52+BE56+BE61+BE65+BE72+BE81+BE87+BE92+BE96+BE102+BE108+BE114+BE122+BE127</f>
        <v>1102</v>
      </c>
      <c r="BF135" s="1">
        <f>BF22+BF26+BF31+BF38+BF42+BF46+BF52+BF56+BF61+BF65+BF72+BF81+BF87+BF96+BF102+BF108+BF114+BF122+BF127</f>
        <v>1042</v>
      </c>
      <c r="BG135" s="1">
        <f>BG22+BG26+BG31+BG38+BG42+BG46+BG52+BG56+BG61+BG65+BG72+BG81+BG87+BG96+BG102+BG108+BG114+BG122+BG127</f>
        <v>1498</v>
      </c>
      <c r="BH135" s="6"/>
    </row>
    <row r="136" spans="1:60" ht="13.5" customHeight="1" x14ac:dyDescent="0.2">
      <c r="A136" s="5"/>
      <c r="C136" s="1" t="s">
        <v>11</v>
      </c>
      <c r="J136" s="1">
        <v>22</v>
      </c>
      <c r="K136" s="1">
        <v>24</v>
      </c>
      <c r="L136" s="1">
        <v>25</v>
      </c>
      <c r="M136" s="1">
        <v>34</v>
      </c>
      <c r="N136" s="1">
        <v>38</v>
      </c>
      <c r="O136" s="1">
        <v>30</v>
      </c>
      <c r="P136" s="1">
        <v>30</v>
      </c>
      <c r="Q136" s="1">
        <v>43</v>
      </c>
      <c r="R136" s="1">
        <v>26</v>
      </c>
      <c r="S136" s="1">
        <v>35</v>
      </c>
      <c r="T136" s="1">
        <v>26</v>
      </c>
      <c r="U136" s="1">
        <v>29</v>
      </c>
      <c r="V136" s="1">
        <v>49</v>
      </c>
      <c r="W136" s="1">
        <f t="shared" ref="W136:BE136" si="212">W32</f>
        <v>58</v>
      </c>
      <c r="X136" s="1">
        <f t="shared" si="212"/>
        <v>47</v>
      </c>
      <c r="Y136" s="1">
        <f t="shared" si="212"/>
        <v>45</v>
      </c>
      <c r="Z136" s="1">
        <f t="shared" si="212"/>
        <v>63</v>
      </c>
      <c r="AA136" s="1">
        <f t="shared" si="212"/>
        <v>61</v>
      </c>
      <c r="AB136" s="1">
        <f t="shared" si="212"/>
        <v>62</v>
      </c>
      <c r="AC136" s="1">
        <f t="shared" si="212"/>
        <v>57</v>
      </c>
      <c r="AD136" s="1">
        <f t="shared" si="212"/>
        <v>50</v>
      </c>
      <c r="AE136" s="1">
        <f t="shared" si="212"/>
        <v>44</v>
      </c>
      <c r="AF136" s="1">
        <f t="shared" si="212"/>
        <v>54</v>
      </c>
      <c r="AG136" s="1">
        <f t="shared" si="212"/>
        <v>36</v>
      </c>
      <c r="AH136" s="1">
        <f t="shared" si="212"/>
        <v>47</v>
      </c>
      <c r="AI136" s="1">
        <f t="shared" si="212"/>
        <v>36</v>
      </c>
      <c r="AJ136" s="1">
        <f t="shared" si="212"/>
        <v>36</v>
      </c>
      <c r="AK136" s="1">
        <f t="shared" si="212"/>
        <v>52</v>
      </c>
      <c r="AL136" s="1">
        <f t="shared" si="212"/>
        <v>43</v>
      </c>
      <c r="AM136" s="1">
        <f t="shared" si="212"/>
        <v>53</v>
      </c>
      <c r="AN136" s="1">
        <f t="shared" si="212"/>
        <v>59</v>
      </c>
      <c r="AO136" s="1">
        <f t="shared" si="212"/>
        <v>41</v>
      </c>
      <c r="AP136" s="1">
        <f t="shared" si="212"/>
        <v>41</v>
      </c>
      <c r="AQ136" s="1">
        <f t="shared" si="212"/>
        <v>39</v>
      </c>
      <c r="AR136" s="1">
        <f t="shared" si="212"/>
        <v>40</v>
      </c>
      <c r="AS136" s="1">
        <f t="shared" si="212"/>
        <v>49</v>
      </c>
      <c r="AT136" s="1">
        <f t="shared" si="212"/>
        <v>33</v>
      </c>
      <c r="AU136" s="1">
        <f t="shared" si="212"/>
        <v>25</v>
      </c>
      <c r="AV136" s="1">
        <f t="shared" si="212"/>
        <v>35</v>
      </c>
      <c r="AW136" s="1">
        <f t="shared" si="212"/>
        <v>24</v>
      </c>
      <c r="AX136" s="1">
        <f t="shared" si="212"/>
        <v>35</v>
      </c>
      <c r="AY136" s="1">
        <f t="shared" si="212"/>
        <v>26</v>
      </c>
      <c r="AZ136" s="1">
        <f t="shared" si="212"/>
        <v>32</v>
      </c>
      <c r="BA136" s="1">
        <f t="shared" si="212"/>
        <v>20</v>
      </c>
      <c r="BB136" s="1">
        <f t="shared" si="212"/>
        <v>18</v>
      </c>
      <c r="BC136" s="1">
        <f t="shared" si="212"/>
        <v>24</v>
      </c>
      <c r="BD136" s="1">
        <f t="shared" si="212"/>
        <v>24</v>
      </c>
      <c r="BE136" s="1">
        <f t="shared" si="212"/>
        <v>16</v>
      </c>
      <c r="BF136" s="1">
        <f t="shared" ref="BF136:BG136" si="213">BF32</f>
        <v>14</v>
      </c>
      <c r="BG136" s="1">
        <f t="shared" si="213"/>
        <v>12</v>
      </c>
      <c r="BH136" s="6"/>
    </row>
    <row r="137" spans="1:60" ht="13.5" customHeight="1" x14ac:dyDescent="0.2">
      <c r="A137" s="5"/>
      <c r="C137" s="1" t="s">
        <v>7</v>
      </c>
      <c r="D137" s="1">
        <v>16</v>
      </c>
      <c r="E137" s="1">
        <v>13</v>
      </c>
      <c r="F137" s="1">
        <v>25</v>
      </c>
      <c r="G137" s="1">
        <v>22</v>
      </c>
      <c r="H137" s="1">
        <v>18</v>
      </c>
      <c r="I137" s="1">
        <v>32</v>
      </c>
      <c r="J137" s="1">
        <v>37</v>
      </c>
      <c r="K137" s="1">
        <v>32</v>
      </c>
      <c r="L137" s="1">
        <v>34</v>
      </c>
      <c r="M137" s="1">
        <v>42</v>
      </c>
      <c r="N137" s="1">
        <v>23</v>
      </c>
      <c r="O137" s="1">
        <v>34</v>
      </c>
      <c r="P137" s="1">
        <v>44</v>
      </c>
      <c r="Q137" s="1">
        <v>21</v>
      </c>
      <c r="R137" s="1">
        <v>26</v>
      </c>
      <c r="S137" s="1">
        <v>23</v>
      </c>
      <c r="T137" s="1">
        <v>39</v>
      </c>
      <c r="U137" s="1">
        <v>37</v>
      </c>
      <c r="V137" s="1">
        <v>43</v>
      </c>
      <c r="W137" s="1">
        <f>W33+W66+W82+W88+W109+W115</f>
        <v>44</v>
      </c>
      <c r="X137" s="1">
        <f>X33+X66+X82+X88+X109+X115</f>
        <v>38</v>
      </c>
      <c r="Y137" s="1">
        <f>Y33+Y66+Y82+Y88+Y109+Y115</f>
        <v>41</v>
      </c>
      <c r="Z137" s="1">
        <f>Z33+Z66+Z82+Z88+Z109+Z115</f>
        <v>30</v>
      </c>
      <c r="AA137" s="1">
        <f>AA33+AA66+AA82+AA88+AA109+AA115</f>
        <v>50</v>
      </c>
      <c r="AB137" s="1">
        <f t="shared" ref="AB137:AH137" si="214">AB33+AB66+AB73+AB82+AB88+AB109+AB115</f>
        <v>53</v>
      </c>
      <c r="AC137" s="1">
        <f t="shared" si="214"/>
        <v>52</v>
      </c>
      <c r="AD137" s="1">
        <f t="shared" si="214"/>
        <v>43</v>
      </c>
      <c r="AE137" s="1">
        <f t="shared" si="214"/>
        <v>38</v>
      </c>
      <c r="AF137" s="1">
        <f t="shared" si="214"/>
        <v>41</v>
      </c>
      <c r="AG137" s="1">
        <f t="shared" si="214"/>
        <v>52</v>
      </c>
      <c r="AH137" s="1">
        <f t="shared" si="214"/>
        <v>54</v>
      </c>
      <c r="AI137" s="1">
        <f>AI33+AI66+AI73+AI88+AI109+AI115</f>
        <v>65</v>
      </c>
      <c r="AJ137" s="1">
        <f>AJ33+AJ66+AJ73+AJ88+AJ109+AJ115</f>
        <v>63</v>
      </c>
      <c r="AK137" s="1">
        <f>AK33+AK66+AK73+AK88+AK109+AK115</f>
        <v>76</v>
      </c>
      <c r="AL137" s="1">
        <f>AL33+AL66+AL73+AL88+AL109+AL115</f>
        <v>59</v>
      </c>
      <c r="AM137" s="1">
        <f>AM33+AM66+AM73+AM88+AM109+AM115</f>
        <v>62</v>
      </c>
      <c r="AN137" s="1">
        <f t="shared" ref="AN137:AU137" si="215">AN33+AN73+AN88+AN109+AN115</f>
        <v>65</v>
      </c>
      <c r="AO137" s="1">
        <f t="shared" si="215"/>
        <v>48</v>
      </c>
      <c r="AP137" s="1">
        <f t="shared" si="215"/>
        <v>61</v>
      </c>
      <c r="AQ137" s="1">
        <f t="shared" si="215"/>
        <v>71</v>
      </c>
      <c r="AR137" s="1">
        <f t="shared" si="215"/>
        <v>59</v>
      </c>
      <c r="AS137" s="1">
        <f t="shared" si="215"/>
        <v>68</v>
      </c>
      <c r="AT137" s="1">
        <f t="shared" si="215"/>
        <v>83</v>
      </c>
      <c r="AU137" s="1">
        <f t="shared" si="215"/>
        <v>77</v>
      </c>
      <c r="AV137" s="1">
        <f t="shared" ref="AV137:BE137" si="216">AV33+AV73+AV88+AV109+AV115+AV123</f>
        <v>99</v>
      </c>
      <c r="AW137" s="1">
        <f t="shared" si="216"/>
        <v>93</v>
      </c>
      <c r="AX137" s="1">
        <f t="shared" si="216"/>
        <v>116</v>
      </c>
      <c r="AY137" s="1">
        <f t="shared" si="216"/>
        <v>98</v>
      </c>
      <c r="AZ137" s="1">
        <f t="shared" si="216"/>
        <v>120</v>
      </c>
      <c r="BA137" s="1">
        <f t="shared" si="216"/>
        <v>122</v>
      </c>
      <c r="BB137" s="1">
        <f t="shared" si="216"/>
        <v>114</v>
      </c>
      <c r="BC137" s="1">
        <f t="shared" si="216"/>
        <v>135</v>
      </c>
      <c r="BD137" s="1">
        <f t="shared" si="216"/>
        <v>138</v>
      </c>
      <c r="BE137" s="1">
        <f t="shared" si="216"/>
        <v>135</v>
      </c>
      <c r="BF137" s="1">
        <f t="shared" ref="BF137:BG137" si="217">BF33+BF73+BF88+BF109+BF115+BF123</f>
        <v>136</v>
      </c>
      <c r="BG137" s="1">
        <f t="shared" si="217"/>
        <v>132</v>
      </c>
      <c r="BH137" s="6"/>
    </row>
    <row r="138" spans="1:60" ht="13.5" customHeight="1" x14ac:dyDescent="0.2">
      <c r="A138" s="5"/>
      <c r="C138" s="1" t="s">
        <v>32</v>
      </c>
      <c r="D138" s="1">
        <v>218</v>
      </c>
      <c r="E138" s="1">
        <v>206</v>
      </c>
      <c r="F138" s="1">
        <v>179</v>
      </c>
      <c r="G138" s="1">
        <v>186</v>
      </c>
      <c r="H138" s="1">
        <v>241</v>
      </c>
      <c r="I138" s="1">
        <v>298</v>
      </c>
      <c r="J138" s="1">
        <v>351</v>
      </c>
      <c r="K138" s="1">
        <v>366</v>
      </c>
      <c r="L138" s="1">
        <v>351</v>
      </c>
      <c r="M138" s="1">
        <v>349</v>
      </c>
      <c r="N138" s="1">
        <v>394</v>
      </c>
      <c r="O138" s="1">
        <v>358</v>
      </c>
      <c r="P138" s="1">
        <v>386</v>
      </c>
      <c r="Q138" s="1">
        <v>355</v>
      </c>
      <c r="R138" s="1">
        <v>357</v>
      </c>
      <c r="S138" s="1">
        <v>382</v>
      </c>
      <c r="T138" s="1">
        <v>392</v>
      </c>
      <c r="U138" s="1">
        <v>385</v>
      </c>
      <c r="V138" s="1">
        <v>338</v>
      </c>
      <c r="W138" s="1">
        <f t="shared" ref="W138:BE138" si="218">W47+W116</f>
        <v>327</v>
      </c>
      <c r="X138" s="1">
        <f t="shared" si="218"/>
        <v>331</v>
      </c>
      <c r="Y138" s="1">
        <f t="shared" si="218"/>
        <v>327</v>
      </c>
      <c r="Z138" s="1">
        <f t="shared" si="218"/>
        <v>317</v>
      </c>
      <c r="AA138" s="1">
        <f t="shared" si="218"/>
        <v>351</v>
      </c>
      <c r="AB138" s="1">
        <f t="shared" si="218"/>
        <v>325</v>
      </c>
      <c r="AC138" s="1">
        <f t="shared" si="218"/>
        <v>324</v>
      </c>
      <c r="AD138" s="1">
        <f t="shared" si="218"/>
        <v>296</v>
      </c>
      <c r="AE138" s="1">
        <f t="shared" si="218"/>
        <v>326</v>
      </c>
      <c r="AF138" s="1">
        <f t="shared" si="218"/>
        <v>318</v>
      </c>
      <c r="AG138" s="1">
        <f t="shared" si="218"/>
        <v>318</v>
      </c>
      <c r="AH138" s="1">
        <f t="shared" si="218"/>
        <v>300</v>
      </c>
      <c r="AI138" s="1">
        <f t="shared" si="218"/>
        <v>364</v>
      </c>
      <c r="AJ138" s="1">
        <f t="shared" si="218"/>
        <v>348</v>
      </c>
      <c r="AK138" s="1">
        <f t="shared" si="218"/>
        <v>344</v>
      </c>
      <c r="AL138" s="1">
        <f t="shared" si="218"/>
        <v>359</v>
      </c>
      <c r="AM138" s="1">
        <f t="shared" si="218"/>
        <v>364</v>
      </c>
      <c r="AN138" s="1">
        <f t="shared" si="218"/>
        <v>390</v>
      </c>
      <c r="AO138" s="1">
        <f t="shared" si="218"/>
        <v>377</v>
      </c>
      <c r="AP138" s="1">
        <f t="shared" si="218"/>
        <v>415</v>
      </c>
      <c r="AQ138" s="1">
        <f t="shared" si="218"/>
        <v>438</v>
      </c>
      <c r="AR138" s="1">
        <f t="shared" si="218"/>
        <v>408</v>
      </c>
      <c r="AS138" s="1">
        <f t="shared" si="218"/>
        <v>412</v>
      </c>
      <c r="AT138" s="1">
        <f t="shared" si="218"/>
        <v>455</v>
      </c>
      <c r="AU138" s="1">
        <f t="shared" si="218"/>
        <v>468</v>
      </c>
      <c r="AV138" s="1">
        <f t="shared" si="218"/>
        <v>444</v>
      </c>
      <c r="AW138" s="1">
        <f t="shared" si="218"/>
        <v>475</v>
      </c>
      <c r="AX138" s="1">
        <f t="shared" si="218"/>
        <v>459</v>
      </c>
      <c r="AY138" s="1">
        <f t="shared" si="218"/>
        <v>489</v>
      </c>
      <c r="AZ138" s="1">
        <f t="shared" si="218"/>
        <v>480</v>
      </c>
      <c r="BA138" s="1">
        <f t="shared" si="218"/>
        <v>473</v>
      </c>
      <c r="BB138" s="1">
        <f t="shared" si="218"/>
        <v>491</v>
      </c>
      <c r="BC138" s="1">
        <f t="shared" si="218"/>
        <v>486</v>
      </c>
      <c r="BD138" s="1">
        <f t="shared" si="218"/>
        <v>477</v>
      </c>
      <c r="BE138" s="1">
        <f t="shared" si="218"/>
        <v>480</v>
      </c>
      <c r="BF138" s="1">
        <f t="shared" ref="BF138:BG138" si="219">BF47+BF116</f>
        <v>481</v>
      </c>
      <c r="BG138" s="1">
        <f t="shared" si="219"/>
        <v>484</v>
      </c>
      <c r="BH138" s="6"/>
    </row>
    <row r="139" spans="1:60" ht="13.5" customHeight="1" x14ac:dyDescent="0.2">
      <c r="A139" s="5"/>
      <c r="D139" s="9">
        <f t="shared" ref="D139:M139" si="220">SUM(D133:D138)</f>
        <v>1207</v>
      </c>
      <c r="E139" s="9">
        <f t="shared" si="220"/>
        <v>1407</v>
      </c>
      <c r="F139" s="9">
        <f t="shared" si="220"/>
        <v>1605</v>
      </c>
      <c r="G139" s="9">
        <f t="shared" si="220"/>
        <v>1762</v>
      </c>
      <c r="H139" s="9">
        <f t="shared" si="220"/>
        <v>1975</v>
      </c>
      <c r="I139" s="9">
        <f t="shared" si="220"/>
        <v>2024</v>
      </c>
      <c r="J139" s="9">
        <f t="shared" si="220"/>
        <v>2111</v>
      </c>
      <c r="K139" s="9">
        <f t="shared" si="220"/>
        <v>2265</v>
      </c>
      <c r="L139" s="9">
        <f t="shared" si="220"/>
        <v>2215</v>
      </c>
      <c r="M139" s="9">
        <f t="shared" si="220"/>
        <v>2225</v>
      </c>
      <c r="N139" s="9">
        <f t="shared" ref="N139:V139" si="221">SUM(N133:N138)</f>
        <v>2076</v>
      </c>
      <c r="O139" s="9">
        <f t="shared" si="221"/>
        <v>2013</v>
      </c>
      <c r="P139" s="9">
        <f t="shared" si="221"/>
        <v>1886</v>
      </c>
      <c r="Q139" s="9">
        <f t="shared" si="221"/>
        <v>1841</v>
      </c>
      <c r="R139" s="9">
        <f t="shared" si="221"/>
        <v>1973</v>
      </c>
      <c r="S139" s="9">
        <f t="shared" si="221"/>
        <v>1934</v>
      </c>
      <c r="T139" s="9">
        <f t="shared" si="221"/>
        <v>1920</v>
      </c>
      <c r="U139" s="9">
        <f t="shared" si="221"/>
        <v>1851</v>
      </c>
      <c r="V139" s="9">
        <f t="shared" si="221"/>
        <v>1987</v>
      </c>
      <c r="W139" s="9">
        <f t="shared" ref="W139:AA139" si="222">SUM(W133:W138)</f>
        <v>1979</v>
      </c>
      <c r="X139" s="9">
        <f t="shared" si="222"/>
        <v>2152</v>
      </c>
      <c r="Y139" s="9">
        <f t="shared" si="222"/>
        <v>2198</v>
      </c>
      <c r="Z139" s="9">
        <f t="shared" si="222"/>
        <v>2244</v>
      </c>
      <c r="AA139" s="9">
        <f t="shared" si="222"/>
        <v>2234</v>
      </c>
      <c r="AB139" s="9">
        <f t="shared" ref="AB139:AD139" si="223">SUM(AB133:AB138)</f>
        <v>2213</v>
      </c>
      <c r="AC139" s="9">
        <f t="shared" si="223"/>
        <v>2315</v>
      </c>
      <c r="AD139" s="9">
        <f t="shared" si="223"/>
        <v>2120</v>
      </c>
      <c r="AE139" s="9">
        <f t="shared" ref="AE139:AG139" si="224">SUM(AE133:AE138)</f>
        <v>2061</v>
      </c>
      <c r="AF139" s="9">
        <f t="shared" si="224"/>
        <v>2121</v>
      </c>
      <c r="AG139" s="9">
        <f t="shared" si="224"/>
        <v>2163</v>
      </c>
      <c r="AH139" s="9">
        <f t="shared" ref="AH139" si="225">SUM(AH133:AH138)</f>
        <v>2161</v>
      </c>
      <c r="AI139" s="9">
        <f t="shared" ref="AI139:AJ139" si="226">SUM(AI133:AI138)</f>
        <v>2345</v>
      </c>
      <c r="AJ139" s="9">
        <f t="shared" si="226"/>
        <v>2186</v>
      </c>
      <c r="AK139" s="9">
        <f t="shared" ref="AK139:AW139" si="227">SUM(AK133:AK138)</f>
        <v>2284</v>
      </c>
      <c r="AL139" s="9">
        <f t="shared" si="227"/>
        <v>2431</v>
      </c>
      <c r="AM139" s="9">
        <f t="shared" si="227"/>
        <v>2513</v>
      </c>
      <c r="AN139" s="9">
        <f t="shared" si="227"/>
        <v>2634</v>
      </c>
      <c r="AO139" s="9">
        <f t="shared" si="227"/>
        <v>2672</v>
      </c>
      <c r="AP139" s="9">
        <f t="shared" si="227"/>
        <v>2756</v>
      </c>
      <c r="AQ139" s="9">
        <f t="shared" si="227"/>
        <v>2764</v>
      </c>
      <c r="AR139" s="9">
        <f t="shared" si="227"/>
        <v>2672</v>
      </c>
      <c r="AS139" s="9">
        <f t="shared" si="227"/>
        <v>2962</v>
      </c>
      <c r="AT139" s="9">
        <f t="shared" si="227"/>
        <v>3133</v>
      </c>
      <c r="AU139" s="9">
        <f t="shared" si="227"/>
        <v>3089</v>
      </c>
      <c r="AV139" s="9">
        <f t="shared" si="227"/>
        <v>3355</v>
      </c>
      <c r="AW139" s="9">
        <f t="shared" si="227"/>
        <v>3338</v>
      </c>
      <c r="AX139" s="9">
        <f t="shared" ref="AX139" si="228">SUM(AX133:AX138)</f>
        <v>3474</v>
      </c>
      <c r="AY139" s="9">
        <f t="shared" ref="AY139:BD139" si="229">SUM(AY132:AY138)</f>
        <v>3679</v>
      </c>
      <c r="AZ139" s="9">
        <f t="shared" si="229"/>
        <v>3663</v>
      </c>
      <c r="BA139" s="9">
        <f t="shared" si="229"/>
        <v>3580</v>
      </c>
      <c r="BB139" s="9">
        <f t="shared" si="229"/>
        <v>3416</v>
      </c>
      <c r="BC139" s="9">
        <f t="shared" si="229"/>
        <v>3375</v>
      </c>
      <c r="BD139" s="9">
        <f t="shared" si="229"/>
        <v>3511</v>
      </c>
      <c r="BE139" s="9">
        <f t="shared" ref="BE139" si="230">SUM(BE132:BE138)</f>
        <v>3637</v>
      </c>
      <c r="BF139" s="9">
        <f t="shared" ref="BF139:BG139" si="231">SUM(BF132:BF138)</f>
        <v>3410</v>
      </c>
      <c r="BG139" s="9">
        <f t="shared" si="231"/>
        <v>3862</v>
      </c>
      <c r="BH139" s="6"/>
    </row>
    <row r="140" spans="1:60" ht="13.5" customHeight="1" x14ac:dyDescent="0.2">
      <c r="A140" s="5"/>
      <c r="B140" s="8" t="s">
        <v>33</v>
      </c>
      <c r="Y140" s="24"/>
      <c r="BH140" s="6"/>
    </row>
    <row r="141" spans="1:60" ht="13.5" customHeight="1" x14ac:dyDescent="0.2">
      <c r="A141" s="5"/>
      <c r="C141" s="1" t="s">
        <v>0</v>
      </c>
      <c r="W141" s="1">
        <f t="shared" ref="W141:AJ141" si="232">W25+W59+W64+W80</f>
        <v>185</v>
      </c>
      <c r="X141" s="1">
        <f t="shared" si="232"/>
        <v>177</v>
      </c>
      <c r="Y141" s="1">
        <f t="shared" si="232"/>
        <v>158</v>
      </c>
      <c r="Z141" s="1">
        <f t="shared" si="232"/>
        <v>154</v>
      </c>
      <c r="AA141" s="1">
        <f t="shared" si="232"/>
        <v>166</v>
      </c>
      <c r="AB141" s="1">
        <f t="shared" si="232"/>
        <v>168</v>
      </c>
      <c r="AC141" s="1">
        <f t="shared" si="232"/>
        <v>239</v>
      </c>
      <c r="AD141" s="1">
        <f t="shared" si="232"/>
        <v>199</v>
      </c>
      <c r="AE141" s="1">
        <f t="shared" si="232"/>
        <v>235</v>
      </c>
      <c r="AF141" s="1">
        <f t="shared" si="232"/>
        <v>206</v>
      </c>
      <c r="AG141" s="1">
        <f t="shared" si="232"/>
        <v>196</v>
      </c>
      <c r="AH141" s="1">
        <f t="shared" si="232"/>
        <v>211</v>
      </c>
      <c r="AI141" s="1">
        <f t="shared" si="232"/>
        <v>225</v>
      </c>
      <c r="AJ141" s="1">
        <f t="shared" si="232"/>
        <v>181</v>
      </c>
      <c r="AK141" s="1">
        <f>AK11+AK25+AK59+AK64+AK80</f>
        <v>140</v>
      </c>
      <c r="AL141" s="1">
        <f t="shared" ref="AL141:BE141" si="233">AL11+AL25+AL36+AL59+AL64+AL80</f>
        <v>247</v>
      </c>
      <c r="AM141" s="1">
        <f t="shared" si="233"/>
        <v>211</v>
      </c>
      <c r="AN141" s="1">
        <f t="shared" si="233"/>
        <v>252</v>
      </c>
      <c r="AO141" s="1">
        <f t="shared" si="233"/>
        <v>229</v>
      </c>
      <c r="AP141" s="1">
        <f t="shared" si="233"/>
        <v>233</v>
      </c>
      <c r="AQ141" s="1">
        <f t="shared" si="233"/>
        <v>225</v>
      </c>
      <c r="AR141" s="1">
        <f t="shared" si="233"/>
        <v>219</v>
      </c>
      <c r="AS141" s="1">
        <f t="shared" si="233"/>
        <v>241</v>
      </c>
      <c r="AT141" s="1">
        <f t="shared" si="233"/>
        <v>295</v>
      </c>
      <c r="AU141" s="1">
        <f t="shared" si="233"/>
        <v>255</v>
      </c>
      <c r="AV141" s="1">
        <f t="shared" si="233"/>
        <v>337</v>
      </c>
      <c r="AW141" s="1">
        <f t="shared" si="233"/>
        <v>384</v>
      </c>
      <c r="AX141" s="1">
        <f t="shared" si="233"/>
        <v>368</v>
      </c>
      <c r="AY141" s="1">
        <f t="shared" si="233"/>
        <v>378</v>
      </c>
      <c r="AZ141" s="1">
        <f t="shared" si="233"/>
        <v>405</v>
      </c>
      <c r="BA141" s="1">
        <f t="shared" si="233"/>
        <v>437</v>
      </c>
      <c r="BB141" s="1">
        <f t="shared" si="233"/>
        <v>450</v>
      </c>
      <c r="BC141" s="1">
        <f t="shared" si="233"/>
        <v>509</v>
      </c>
      <c r="BD141" s="1">
        <f t="shared" si="233"/>
        <v>566</v>
      </c>
      <c r="BE141" s="1">
        <f t="shared" si="233"/>
        <v>537</v>
      </c>
      <c r="BF141" s="1">
        <f t="shared" ref="BF141" si="234">BF11+BF25+BF36+BF59+BF64+BF80</f>
        <v>500</v>
      </c>
      <c r="BG141" s="1">
        <f>BG11+BG25+BG36+BG59+BG64+BG80</f>
        <v>506</v>
      </c>
      <c r="BH141" s="6"/>
    </row>
    <row r="142" spans="1:60" ht="13.5" customHeight="1" x14ac:dyDescent="0.2">
      <c r="A142" s="5"/>
      <c r="C142" s="1" t="s">
        <v>9</v>
      </c>
      <c r="AM142" s="1">
        <f t="shared" ref="AM142:AR142" si="235">AM12</f>
        <v>0</v>
      </c>
      <c r="AN142" s="1">
        <f t="shared" si="235"/>
        <v>0</v>
      </c>
      <c r="AO142" s="1">
        <f t="shared" si="235"/>
        <v>0</v>
      </c>
      <c r="AP142" s="1">
        <f t="shared" si="235"/>
        <v>0</v>
      </c>
      <c r="AQ142" s="1">
        <f t="shared" si="235"/>
        <v>0</v>
      </c>
      <c r="AR142" s="1">
        <f t="shared" si="235"/>
        <v>0</v>
      </c>
      <c r="AS142" s="1">
        <f>AS12+AS60</f>
        <v>0</v>
      </c>
      <c r="AT142" s="1">
        <f>AT12+AT60</f>
        <v>0</v>
      </c>
      <c r="AU142" s="1">
        <f>AU12+AU60</f>
        <v>0</v>
      </c>
      <c r="AV142" s="1">
        <f>AV12+AV60</f>
        <v>2</v>
      </c>
      <c r="AW142" s="1">
        <f>AW12+AW37+AW60</f>
        <v>7</v>
      </c>
      <c r="AX142" s="1">
        <f>AX12+AX37+AX60</f>
        <v>3</v>
      </c>
      <c r="AY142" s="1">
        <f>AY12+AY37+AY60</f>
        <v>12</v>
      </c>
      <c r="AZ142" s="1">
        <f>AZ12+AZ37+AZ60</f>
        <v>6</v>
      </c>
      <c r="BA142" s="1">
        <f>BA12+BA37+BA60</f>
        <v>6</v>
      </c>
      <c r="BB142" s="1">
        <f>BB37+BB60</f>
        <v>3</v>
      </c>
      <c r="BC142" s="1">
        <f>BC37+BC60</f>
        <v>6</v>
      </c>
      <c r="BD142" s="1">
        <f>BD37+BD60</f>
        <v>3</v>
      </c>
      <c r="BE142" s="1">
        <f>BE60</f>
        <v>1</v>
      </c>
      <c r="BF142" s="1">
        <f>BF60</f>
        <v>0</v>
      </c>
      <c r="BG142" s="1">
        <f>BG60</f>
        <v>0</v>
      </c>
      <c r="BH142" s="6"/>
    </row>
    <row r="143" spans="1:60" ht="13.5" customHeight="1" x14ac:dyDescent="0.2">
      <c r="A143" s="5"/>
      <c r="C143" s="1" t="s">
        <v>5</v>
      </c>
      <c r="W143" s="1">
        <f t="shared" ref="W143:AK143" si="236">W26+W61+W65+W81</f>
        <v>28</v>
      </c>
      <c r="X143" s="1">
        <f t="shared" si="236"/>
        <v>36</v>
      </c>
      <c r="Y143" s="1">
        <f t="shared" si="236"/>
        <v>35</v>
      </c>
      <c r="Z143" s="1">
        <f t="shared" si="236"/>
        <v>46</v>
      </c>
      <c r="AA143" s="1">
        <f t="shared" si="236"/>
        <v>34</v>
      </c>
      <c r="AB143" s="1">
        <f t="shared" si="236"/>
        <v>63</v>
      </c>
      <c r="AC143" s="1">
        <f t="shared" si="236"/>
        <v>51</v>
      </c>
      <c r="AD143" s="1">
        <f t="shared" si="236"/>
        <v>65</v>
      </c>
      <c r="AE143" s="1">
        <f t="shared" si="236"/>
        <v>61</v>
      </c>
      <c r="AF143" s="1">
        <f t="shared" si="236"/>
        <v>51</v>
      </c>
      <c r="AG143" s="1">
        <f t="shared" si="236"/>
        <v>66</v>
      </c>
      <c r="AH143" s="1">
        <f t="shared" si="236"/>
        <v>66</v>
      </c>
      <c r="AI143" s="1">
        <f t="shared" si="236"/>
        <v>52</v>
      </c>
      <c r="AJ143" s="1">
        <f t="shared" si="236"/>
        <v>60</v>
      </c>
      <c r="AK143" s="1">
        <f t="shared" si="236"/>
        <v>58</v>
      </c>
      <c r="AL143" s="1">
        <f t="shared" ref="AL143:BE143" si="237">AL26+AL38+AL61+AL65+AL81</f>
        <v>74</v>
      </c>
      <c r="AM143" s="1">
        <f t="shared" si="237"/>
        <v>80</v>
      </c>
      <c r="AN143" s="1">
        <f t="shared" si="237"/>
        <v>91</v>
      </c>
      <c r="AO143" s="1">
        <f t="shared" si="237"/>
        <v>117</v>
      </c>
      <c r="AP143" s="1">
        <f t="shared" si="237"/>
        <v>105</v>
      </c>
      <c r="AQ143" s="1">
        <f t="shared" si="237"/>
        <v>120</v>
      </c>
      <c r="AR143" s="1">
        <f t="shared" si="237"/>
        <v>141</v>
      </c>
      <c r="AS143" s="1">
        <f t="shared" si="237"/>
        <v>180</v>
      </c>
      <c r="AT143" s="1">
        <f t="shared" si="237"/>
        <v>179</v>
      </c>
      <c r="AU143" s="1">
        <f t="shared" si="237"/>
        <v>242</v>
      </c>
      <c r="AV143" s="1">
        <f t="shared" si="237"/>
        <v>174</v>
      </c>
      <c r="AW143" s="1">
        <f t="shared" si="237"/>
        <v>177</v>
      </c>
      <c r="AX143" s="1">
        <f t="shared" si="237"/>
        <v>176</v>
      </c>
      <c r="AY143" s="1">
        <f t="shared" si="237"/>
        <v>338</v>
      </c>
      <c r="AZ143" s="1">
        <f t="shared" si="237"/>
        <v>501</v>
      </c>
      <c r="BA143" s="1">
        <f t="shared" si="237"/>
        <v>447</v>
      </c>
      <c r="BB143" s="1">
        <f t="shared" si="237"/>
        <v>340</v>
      </c>
      <c r="BC143" s="1">
        <f t="shared" si="237"/>
        <v>271</v>
      </c>
      <c r="BD143" s="1">
        <f t="shared" si="237"/>
        <v>271</v>
      </c>
      <c r="BE143" s="1">
        <f t="shared" si="237"/>
        <v>252</v>
      </c>
      <c r="BF143" s="1">
        <f t="shared" ref="BF143:BG143" si="238">BF26+BF38+BF61+BF65+BF81</f>
        <v>315</v>
      </c>
      <c r="BG143" s="1">
        <f t="shared" si="238"/>
        <v>788</v>
      </c>
      <c r="BH143" s="6"/>
    </row>
    <row r="144" spans="1:60" ht="13.5" hidden="1" customHeight="1" x14ac:dyDescent="0.2">
      <c r="A144" s="5"/>
      <c r="C144" s="1" t="s">
        <v>7</v>
      </c>
      <c r="W144" s="1">
        <f t="shared" ref="W144:AH144" si="239">W66+W82</f>
        <v>7</v>
      </c>
      <c r="X144" s="1">
        <f t="shared" si="239"/>
        <v>1</v>
      </c>
      <c r="Y144" s="1">
        <f t="shared" si="239"/>
        <v>2</v>
      </c>
      <c r="Z144" s="1">
        <f t="shared" si="239"/>
        <v>3</v>
      </c>
      <c r="AA144" s="1">
        <f t="shared" si="239"/>
        <v>5</v>
      </c>
      <c r="AB144" s="1">
        <f t="shared" si="239"/>
        <v>2</v>
      </c>
      <c r="AC144" s="1">
        <f t="shared" si="239"/>
        <v>4</v>
      </c>
      <c r="AD144" s="1">
        <f t="shared" si="239"/>
        <v>6</v>
      </c>
      <c r="AE144" s="1">
        <f t="shared" si="239"/>
        <v>6</v>
      </c>
      <c r="AF144" s="1">
        <f t="shared" si="239"/>
        <v>2</v>
      </c>
      <c r="AG144" s="1">
        <f t="shared" si="239"/>
        <v>5</v>
      </c>
      <c r="AH144" s="1">
        <f t="shared" si="239"/>
        <v>3</v>
      </c>
      <c r="AI144" s="1">
        <f>AI66</f>
        <v>0</v>
      </c>
      <c r="AJ144" s="1">
        <f>AJ66</f>
        <v>0</v>
      </c>
      <c r="AK144" s="1">
        <f>AK66</f>
        <v>1</v>
      </c>
      <c r="AL144" s="1">
        <f>AL66</f>
        <v>0</v>
      </c>
      <c r="AM144" s="1">
        <f>AM66</f>
        <v>1</v>
      </c>
      <c r="BH144" s="6"/>
    </row>
    <row r="145" spans="1:60" ht="13.5" customHeight="1" x14ac:dyDescent="0.2">
      <c r="A145" s="5"/>
      <c r="W145" s="9">
        <f>SUM(W141:W144)</f>
        <v>220</v>
      </c>
      <c r="X145" s="9">
        <f t="shared" ref="X145:AA145" si="240">SUM(X141:X144)</f>
        <v>214</v>
      </c>
      <c r="Y145" s="9">
        <f t="shared" si="240"/>
        <v>195</v>
      </c>
      <c r="Z145" s="9">
        <f t="shared" si="240"/>
        <v>203</v>
      </c>
      <c r="AA145" s="9">
        <f t="shared" si="240"/>
        <v>205</v>
      </c>
      <c r="AB145" s="9">
        <f t="shared" ref="AB145:AD145" si="241">SUM(AB141:AB144)</f>
        <v>233</v>
      </c>
      <c r="AC145" s="9">
        <f t="shared" si="241"/>
        <v>294</v>
      </c>
      <c r="AD145" s="9">
        <f t="shared" si="241"/>
        <v>270</v>
      </c>
      <c r="AE145" s="9">
        <f t="shared" ref="AE145:AG145" si="242">SUM(AE141:AE144)</f>
        <v>302</v>
      </c>
      <c r="AF145" s="9">
        <f t="shared" si="242"/>
        <v>259</v>
      </c>
      <c r="AG145" s="9">
        <f t="shared" si="242"/>
        <v>267</v>
      </c>
      <c r="AH145" s="9">
        <f>SUM(AH141:AH144)</f>
        <v>280</v>
      </c>
      <c r="AI145" s="9">
        <f t="shared" ref="AI145" si="243">SUM(AI141:AI143)</f>
        <v>277</v>
      </c>
      <c r="AJ145" s="9">
        <f>SUM(AJ141:AJ143)</f>
        <v>241</v>
      </c>
      <c r="AK145" s="9">
        <f>SUM(AK141:AK144)</f>
        <v>199</v>
      </c>
      <c r="AL145" s="9">
        <f t="shared" ref="AL145:AM145" si="244">SUM(AL141:AL144)</f>
        <v>321</v>
      </c>
      <c r="AM145" s="9">
        <f t="shared" si="244"/>
        <v>292</v>
      </c>
      <c r="AN145" s="9">
        <f t="shared" ref="AN145:AQ145" si="245">SUM(AN141:AN143)</f>
        <v>343</v>
      </c>
      <c r="AO145" s="9">
        <f t="shared" si="245"/>
        <v>346</v>
      </c>
      <c r="AP145" s="9">
        <f t="shared" si="245"/>
        <v>338</v>
      </c>
      <c r="AQ145" s="9">
        <f t="shared" si="245"/>
        <v>345</v>
      </c>
      <c r="AR145" s="9">
        <f t="shared" ref="AR145" si="246">SUM(AR141:AR143)</f>
        <v>360</v>
      </c>
      <c r="AS145" s="9">
        <f t="shared" ref="AS145:AU145" si="247">SUM(AS141:AS143)</f>
        <v>421</v>
      </c>
      <c r="AT145" s="9">
        <f t="shared" si="247"/>
        <v>474</v>
      </c>
      <c r="AU145" s="9">
        <f t="shared" si="247"/>
        <v>497</v>
      </c>
      <c r="AV145" s="9">
        <f t="shared" ref="AV145:BA145" si="248">SUM(AV141:AV143)</f>
        <v>513</v>
      </c>
      <c r="AW145" s="9">
        <f t="shared" si="248"/>
        <v>568</v>
      </c>
      <c r="AX145" s="9">
        <f t="shared" si="248"/>
        <v>547</v>
      </c>
      <c r="AY145" s="9">
        <f t="shared" si="248"/>
        <v>728</v>
      </c>
      <c r="AZ145" s="9">
        <f t="shared" si="248"/>
        <v>912</v>
      </c>
      <c r="BA145" s="9">
        <f t="shared" si="248"/>
        <v>890</v>
      </c>
      <c r="BB145" s="9">
        <f t="shared" ref="BB145:BC145" si="249">SUM(BB141:BB143)</f>
        <v>793</v>
      </c>
      <c r="BC145" s="9">
        <f t="shared" si="249"/>
        <v>786</v>
      </c>
      <c r="BD145" s="9">
        <f t="shared" ref="BD145:BE145" si="250">SUM(BD141:BD143)</f>
        <v>840</v>
      </c>
      <c r="BE145" s="9">
        <f t="shared" si="250"/>
        <v>790</v>
      </c>
      <c r="BF145" s="9">
        <f t="shared" ref="BF145:BG145" si="251">SUM(BF141:BF143)</f>
        <v>815</v>
      </c>
      <c r="BG145" s="9">
        <f t="shared" si="251"/>
        <v>1294</v>
      </c>
      <c r="BH145" s="6"/>
    </row>
    <row r="146" spans="1:60" ht="13.5" customHeight="1" x14ac:dyDescent="0.2">
      <c r="A146" s="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6"/>
    </row>
    <row r="147" spans="1:60" ht="13.5" customHeight="1" x14ac:dyDescent="0.25">
      <c r="A147" s="5"/>
      <c r="B147" s="34" t="s">
        <v>115</v>
      </c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28"/>
      <c r="BH147" s="6"/>
    </row>
    <row r="148" spans="1:60" ht="13.5" customHeight="1" x14ac:dyDescent="0.25">
      <c r="A148" s="5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28"/>
      <c r="BH148" s="6"/>
    </row>
    <row r="149" spans="1:60" ht="13.5" customHeight="1" x14ac:dyDescent="0.25">
      <c r="A149" s="5"/>
      <c r="B149" s="37" t="s">
        <v>116</v>
      </c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8"/>
      <c r="BD149" s="38"/>
      <c r="BE149" s="38"/>
      <c r="BF149" s="38"/>
      <c r="BG149"/>
      <c r="BH149" s="6"/>
    </row>
    <row r="150" spans="1:60" ht="13.5" customHeight="1" x14ac:dyDescent="0.2">
      <c r="A150" s="5"/>
      <c r="BH150" s="6"/>
    </row>
    <row r="151" spans="1:60" ht="13.5" customHeight="1" x14ac:dyDescent="0.2">
      <c r="A151" s="5"/>
      <c r="B151" s="1" t="s">
        <v>96</v>
      </c>
      <c r="BH151" s="6"/>
    </row>
    <row r="152" spans="1:60" ht="13.5" customHeight="1" x14ac:dyDescent="0.2">
      <c r="A152" s="5"/>
      <c r="B152" s="1" t="s">
        <v>95</v>
      </c>
      <c r="BH152" s="6"/>
    </row>
    <row r="153" spans="1:60" ht="13.5" customHeight="1" x14ac:dyDescent="0.2">
      <c r="A153" s="5"/>
      <c r="BH153" s="6"/>
    </row>
    <row r="154" spans="1:60" ht="13.5" customHeight="1" x14ac:dyDescent="0.2">
      <c r="A154" s="5"/>
      <c r="B154" s="1" t="s">
        <v>101</v>
      </c>
      <c r="BH154" s="6"/>
    </row>
    <row r="155" spans="1:60" ht="13.5" customHeight="1" x14ac:dyDescent="0.2">
      <c r="A155" s="5"/>
      <c r="B155" s="1" t="s">
        <v>100</v>
      </c>
      <c r="BH155" s="6"/>
    </row>
    <row r="156" spans="1:60" ht="13.5" customHeight="1" x14ac:dyDescent="0.2">
      <c r="A156" s="5"/>
      <c r="BH156" s="6"/>
    </row>
    <row r="157" spans="1:60" ht="13.5" customHeight="1" x14ac:dyDescent="0.2">
      <c r="A157" s="5"/>
      <c r="B157" s="1" t="s">
        <v>102</v>
      </c>
      <c r="BH157" s="6"/>
    </row>
    <row r="158" spans="1:60" ht="13.5" customHeight="1" x14ac:dyDescent="0.2">
      <c r="A158" s="5"/>
      <c r="B158" s="1" t="s">
        <v>97</v>
      </c>
      <c r="BH158" s="6"/>
    </row>
    <row r="159" spans="1:60" ht="13.5" customHeight="1" x14ac:dyDescent="0.2">
      <c r="A159" s="5"/>
      <c r="BH159" s="6"/>
    </row>
    <row r="160" spans="1:60" ht="13.5" customHeight="1" x14ac:dyDescent="0.2">
      <c r="A160" s="10"/>
      <c r="B160" s="32" t="s">
        <v>31</v>
      </c>
      <c r="C160" s="3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5"/>
      <c r="AY160" s="14"/>
      <c r="AZ160" s="14"/>
      <c r="BA160" s="14"/>
      <c r="BB160" s="14"/>
      <c r="BC160" s="14"/>
      <c r="BD160" s="14"/>
      <c r="BE160" s="14"/>
      <c r="BF160" s="14"/>
      <c r="BG160" s="14" t="s">
        <v>123</v>
      </c>
      <c r="BH160" s="11"/>
    </row>
  </sheetData>
  <mergeCells count="4">
    <mergeCell ref="A2:BH2"/>
    <mergeCell ref="B160:C160"/>
    <mergeCell ref="B147:BF148"/>
    <mergeCell ref="B149:BF149"/>
  </mergeCells>
  <hyperlinks>
    <hyperlink ref="B149" r:id="rId1" xr:uid="{00000000-0004-0000-0200-000001000000}"/>
    <hyperlink ref="B149:BB149" r:id="rId2" display="https://dhe.mo.gov/documents/performancefunding2018.pdf" xr:uid="{00000000-0004-0000-0200-000002000000}"/>
    <hyperlink ref="B160:C160" r:id="rId3" display="Source: IPEDS C, Completions Survey" xr:uid="{DB0D6305-DC5A-4EF9-A7FB-A9894A700270}"/>
  </hyperlinks>
  <printOptions horizontalCentered="1"/>
  <pageMargins left="0.7" right="0.45" top="0.5" bottom="0.25" header="0.3" footer="0.3"/>
  <pageSetup orientation="portrait" r:id="rId4"/>
  <rowBreaks count="2" manualBreakCount="2">
    <brk id="57" max="16383" man="1"/>
    <brk id="11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H116"/>
  <sheetViews>
    <sheetView zoomScaleNormal="100" workbookViewId="0">
      <pane ySplit="7" topLeftCell="A8" activePane="bottomLeft" state="frozen"/>
      <selection pane="bottomLeft"/>
    </sheetView>
  </sheetViews>
  <sheetFormatPr defaultColWidth="9.140625" defaultRowHeight="13.5" customHeight="1" x14ac:dyDescent="0.2"/>
  <cols>
    <col min="1" max="2" width="2.7109375" style="1" customWidth="1"/>
    <col min="3" max="3" width="25.7109375" style="1" customWidth="1"/>
    <col min="4" max="53" width="7.7109375" style="1" hidden="1" customWidth="1"/>
    <col min="54" max="59" width="7.7109375" style="1" customWidth="1"/>
    <col min="60" max="60" width="2.7109375" style="1" customWidth="1"/>
    <col min="61" max="16384" width="9.140625" style="1"/>
  </cols>
  <sheetData>
    <row r="2" spans="1:60" ht="15" customHeight="1" x14ac:dyDescent="0.25">
      <c r="A2" s="29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1"/>
    </row>
    <row r="3" spans="1:60" ht="13.5" customHeight="1" x14ac:dyDescent="0.2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6"/>
    </row>
    <row r="4" spans="1:60" ht="15" customHeight="1" x14ac:dyDescent="0.25">
      <c r="A4" s="5"/>
      <c r="B4" s="7" t="s">
        <v>109</v>
      </c>
      <c r="BH4" s="6"/>
    </row>
    <row r="5" spans="1:60" ht="15" customHeight="1" x14ac:dyDescent="0.25">
      <c r="A5" s="5"/>
      <c r="B5" s="7" t="s">
        <v>28</v>
      </c>
      <c r="BH5" s="6"/>
    </row>
    <row r="6" spans="1:60" ht="13.5" customHeight="1" x14ac:dyDescent="0.2">
      <c r="A6" s="5"/>
      <c r="BH6" s="6"/>
    </row>
    <row r="7" spans="1:60" ht="13.5" customHeight="1" thickBot="1" x14ac:dyDescent="0.25">
      <c r="A7" s="5"/>
      <c r="B7" s="3"/>
      <c r="C7" s="3"/>
      <c r="D7" s="4" t="s">
        <v>63</v>
      </c>
      <c r="E7" s="4" t="s">
        <v>62</v>
      </c>
      <c r="F7" s="4" t="s">
        <v>61</v>
      </c>
      <c r="G7" s="4" t="s">
        <v>60</v>
      </c>
      <c r="H7" s="4" t="s">
        <v>59</v>
      </c>
      <c r="I7" s="4" t="s">
        <v>58</v>
      </c>
      <c r="J7" s="4" t="s">
        <v>57</v>
      </c>
      <c r="K7" s="4" t="s">
        <v>56</v>
      </c>
      <c r="L7" s="4" t="s">
        <v>55</v>
      </c>
      <c r="M7" s="4" t="s">
        <v>54</v>
      </c>
      <c r="N7" s="4" t="s">
        <v>53</v>
      </c>
      <c r="O7" s="4" t="s">
        <v>52</v>
      </c>
      <c r="P7" s="4" t="s">
        <v>51</v>
      </c>
      <c r="Q7" s="4" t="s">
        <v>50</v>
      </c>
      <c r="R7" s="4" t="s">
        <v>49</v>
      </c>
      <c r="S7" s="4" t="s">
        <v>48</v>
      </c>
      <c r="T7" s="4" t="s">
        <v>47</v>
      </c>
      <c r="U7" s="4" t="s">
        <v>46</v>
      </c>
      <c r="V7" s="4" t="s">
        <v>45</v>
      </c>
      <c r="W7" s="4" t="s">
        <v>42</v>
      </c>
      <c r="X7" s="4" t="s">
        <v>43</v>
      </c>
      <c r="Y7" s="4" t="s">
        <v>39</v>
      </c>
      <c r="Z7" s="4" t="s">
        <v>40</v>
      </c>
      <c r="AA7" s="4" t="s">
        <v>41</v>
      </c>
      <c r="AB7" s="4" t="s">
        <v>38</v>
      </c>
      <c r="AC7" s="4" t="s">
        <v>37</v>
      </c>
      <c r="AD7" s="4" t="s">
        <v>36</v>
      </c>
      <c r="AE7" s="4" t="s">
        <v>35</v>
      </c>
      <c r="AF7" s="4" t="s">
        <v>34</v>
      </c>
      <c r="AG7" s="4" t="s">
        <v>22</v>
      </c>
      <c r="AH7" s="4" t="s">
        <v>21</v>
      </c>
      <c r="AI7" s="4" t="s">
        <v>20</v>
      </c>
      <c r="AJ7" s="4" t="s">
        <v>19</v>
      </c>
      <c r="AK7" s="4" t="s">
        <v>18</v>
      </c>
      <c r="AL7" s="4" t="s">
        <v>17</v>
      </c>
      <c r="AM7" s="4" t="s">
        <v>16</v>
      </c>
      <c r="AN7" s="4" t="s">
        <v>15</v>
      </c>
      <c r="AO7" s="4" t="s">
        <v>14</v>
      </c>
      <c r="AP7" s="4" t="s">
        <v>13</v>
      </c>
      <c r="AQ7" s="4" t="s">
        <v>12</v>
      </c>
      <c r="AR7" s="4" t="s">
        <v>8</v>
      </c>
      <c r="AS7" s="4" t="s">
        <v>6</v>
      </c>
      <c r="AT7" s="4" t="s">
        <v>3</v>
      </c>
      <c r="AU7" s="4" t="s">
        <v>1</v>
      </c>
      <c r="AV7" s="4" t="s">
        <v>2</v>
      </c>
      <c r="AW7" s="4" t="s">
        <v>4</v>
      </c>
      <c r="AX7" s="4" t="s">
        <v>108</v>
      </c>
      <c r="AY7" s="4" t="s">
        <v>110</v>
      </c>
      <c r="AZ7" s="4" t="s">
        <v>112</v>
      </c>
      <c r="BA7" s="4" t="s">
        <v>113</v>
      </c>
      <c r="BB7" s="4" t="s">
        <v>114</v>
      </c>
      <c r="BC7" s="4" t="s">
        <v>117</v>
      </c>
      <c r="BD7" s="4" t="s">
        <v>118</v>
      </c>
      <c r="BE7" s="4" t="s">
        <v>120</v>
      </c>
      <c r="BF7" s="4" t="s">
        <v>121</v>
      </c>
      <c r="BG7" s="4" t="s">
        <v>122</v>
      </c>
      <c r="BH7" s="6"/>
    </row>
    <row r="8" spans="1:60" ht="13.5" customHeight="1" thickTop="1" x14ac:dyDescent="0.2">
      <c r="A8" s="5"/>
      <c r="BH8" s="6"/>
    </row>
    <row r="9" spans="1:60" ht="13.5" customHeight="1" x14ac:dyDescent="0.2">
      <c r="A9" s="5"/>
      <c r="B9" s="18" t="s">
        <v>30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6"/>
    </row>
    <row r="10" spans="1:60" ht="13.5" customHeight="1" x14ac:dyDescent="0.2">
      <c r="A10" s="5"/>
      <c r="B10" s="8" t="s">
        <v>69</v>
      </c>
      <c r="BH10" s="6"/>
    </row>
    <row r="11" spans="1:60" ht="13.5" customHeight="1" x14ac:dyDescent="0.2">
      <c r="A11" s="5"/>
      <c r="C11" s="1" t="s">
        <v>0</v>
      </c>
      <c r="W11" s="1">
        <v>123</v>
      </c>
      <c r="X11" s="1">
        <v>76</v>
      </c>
      <c r="Y11" s="1">
        <v>68</v>
      </c>
      <c r="Z11" s="1">
        <v>57</v>
      </c>
      <c r="AA11" s="1">
        <v>39</v>
      </c>
      <c r="AB11" s="1">
        <v>43</v>
      </c>
      <c r="AC11" s="1">
        <v>46</v>
      </c>
      <c r="AD11" s="1">
        <v>41</v>
      </c>
      <c r="AE11" s="1">
        <v>35</v>
      </c>
      <c r="AF11" s="1">
        <v>47</v>
      </c>
      <c r="AG11" s="1">
        <v>46</v>
      </c>
      <c r="AH11" s="1">
        <v>63</v>
      </c>
      <c r="AI11" s="1">
        <v>71</v>
      </c>
      <c r="AJ11" s="1">
        <v>65</v>
      </c>
      <c r="AK11" s="1">
        <v>79</v>
      </c>
      <c r="AL11" s="1">
        <v>92</v>
      </c>
      <c r="AM11" s="1">
        <v>95</v>
      </c>
      <c r="AN11" s="1">
        <v>83</v>
      </c>
      <c r="AO11" s="1">
        <v>87</v>
      </c>
      <c r="AP11" s="1">
        <v>80</v>
      </c>
      <c r="AQ11" s="1">
        <v>73</v>
      </c>
      <c r="AR11" s="1">
        <v>82</v>
      </c>
      <c r="AS11" s="1">
        <v>59</v>
      </c>
      <c r="AT11" s="1">
        <v>73</v>
      </c>
      <c r="AU11" s="1">
        <v>84</v>
      </c>
      <c r="AV11" s="1">
        <v>77</v>
      </c>
      <c r="AW11" s="1">
        <v>86</v>
      </c>
      <c r="AX11" s="1">
        <v>99</v>
      </c>
      <c r="AY11" s="1">
        <v>121</v>
      </c>
      <c r="AZ11" s="1">
        <v>133</v>
      </c>
      <c r="BA11" s="1">
        <v>131</v>
      </c>
      <c r="BB11" s="1">
        <v>129</v>
      </c>
      <c r="BC11" s="1">
        <v>151</v>
      </c>
      <c r="BD11" s="1">
        <v>168</v>
      </c>
      <c r="BE11" s="1">
        <v>188</v>
      </c>
      <c r="BF11" s="1">
        <v>165</v>
      </c>
      <c r="BG11" s="1">
        <v>149</v>
      </c>
      <c r="BH11" s="6"/>
    </row>
    <row r="12" spans="1:60" ht="13.5" customHeight="1" x14ac:dyDescent="0.2">
      <c r="A12" s="5"/>
      <c r="C12" s="1" t="s">
        <v>9</v>
      </c>
      <c r="AM12" s="1">
        <v>0</v>
      </c>
      <c r="AN12" s="1">
        <v>0</v>
      </c>
      <c r="AO12" s="1">
        <v>1</v>
      </c>
      <c r="AP12" s="1">
        <v>6</v>
      </c>
      <c r="AQ12" s="1">
        <v>13</v>
      </c>
      <c r="AR12" s="1">
        <v>30</v>
      </c>
      <c r="AS12" s="1">
        <v>44</v>
      </c>
      <c r="AT12" s="1">
        <v>29</v>
      </c>
      <c r="AU12" s="1">
        <v>39</v>
      </c>
      <c r="AV12" s="1">
        <v>30</v>
      </c>
      <c r="AW12" s="1">
        <v>24</v>
      </c>
      <c r="AX12" s="1">
        <v>19</v>
      </c>
      <c r="AY12" s="1">
        <v>22</v>
      </c>
      <c r="AZ12" s="1">
        <v>22</v>
      </c>
      <c r="BA12" s="1">
        <v>23</v>
      </c>
      <c r="BB12" s="1">
        <v>12</v>
      </c>
      <c r="BC12" s="1">
        <v>14</v>
      </c>
      <c r="BD12" s="1">
        <v>16</v>
      </c>
      <c r="BE12" s="1">
        <v>24</v>
      </c>
      <c r="BF12" s="1">
        <v>9</v>
      </c>
      <c r="BG12" s="1">
        <v>10</v>
      </c>
      <c r="BH12" s="6"/>
    </row>
    <row r="13" spans="1:60" ht="13.5" customHeight="1" x14ac:dyDescent="0.2">
      <c r="A13" s="5"/>
      <c r="C13" s="1" t="s">
        <v>5</v>
      </c>
      <c r="W13" s="1">
        <v>47</v>
      </c>
      <c r="X13" s="1">
        <v>35</v>
      </c>
      <c r="Y13" s="1">
        <v>29</v>
      </c>
      <c r="Z13" s="1">
        <v>32</v>
      </c>
      <c r="AA13" s="1">
        <v>39</v>
      </c>
      <c r="AB13" s="1">
        <v>37</v>
      </c>
      <c r="AC13" s="1">
        <v>35</v>
      </c>
      <c r="AD13" s="1">
        <v>45</v>
      </c>
      <c r="AE13" s="1">
        <v>42</v>
      </c>
      <c r="AF13" s="1">
        <v>36</v>
      </c>
      <c r="AG13" s="1">
        <v>34</v>
      </c>
      <c r="AH13" s="1">
        <v>36</v>
      </c>
      <c r="AI13" s="1">
        <v>23</v>
      </c>
      <c r="AJ13" s="1">
        <v>45</v>
      </c>
      <c r="AK13" s="1">
        <v>32</v>
      </c>
      <c r="AL13" s="1">
        <v>28</v>
      </c>
      <c r="AM13" s="1">
        <v>22</v>
      </c>
      <c r="AN13" s="1">
        <v>38</v>
      </c>
      <c r="AO13" s="1">
        <v>56</v>
      </c>
      <c r="AP13" s="1">
        <v>51</v>
      </c>
      <c r="AQ13" s="1">
        <v>38</v>
      </c>
      <c r="AR13" s="1">
        <v>51</v>
      </c>
      <c r="AS13" s="1">
        <v>57</v>
      </c>
      <c r="AT13" s="1">
        <v>44</v>
      </c>
      <c r="AU13" s="1">
        <v>64</v>
      </c>
      <c r="AV13" s="1">
        <v>49</v>
      </c>
      <c r="AW13" s="1">
        <f>15+11</f>
        <v>26</v>
      </c>
      <c r="AX13" s="1">
        <v>34</v>
      </c>
      <c r="AY13" s="1">
        <v>85</v>
      </c>
      <c r="AZ13" s="1">
        <v>60</v>
      </c>
      <c r="BA13" s="1">
        <v>56</v>
      </c>
      <c r="BB13" s="1">
        <v>58</v>
      </c>
      <c r="BC13" s="1">
        <v>41</v>
      </c>
      <c r="BD13" s="1">
        <v>32</v>
      </c>
      <c r="BE13" s="1">
        <v>39</v>
      </c>
      <c r="BF13" s="1">
        <v>38</v>
      </c>
      <c r="BG13" s="1">
        <v>64</v>
      </c>
      <c r="BH13" s="6"/>
    </row>
    <row r="14" spans="1:60" ht="13.5" customHeight="1" x14ac:dyDescent="0.2">
      <c r="A14" s="5"/>
      <c r="C14" s="1" t="s">
        <v>7</v>
      </c>
      <c r="W14" s="1">
        <v>5</v>
      </c>
      <c r="X14" s="1">
        <v>2</v>
      </c>
      <c r="Y14" s="1">
        <v>5</v>
      </c>
      <c r="Z14" s="1">
        <v>3</v>
      </c>
      <c r="AA14" s="1">
        <v>3</v>
      </c>
      <c r="AB14" s="1">
        <v>2</v>
      </c>
      <c r="AC14" s="1">
        <v>7</v>
      </c>
      <c r="AD14" s="1">
        <v>5</v>
      </c>
      <c r="AE14" s="1">
        <v>2</v>
      </c>
      <c r="AF14" s="1">
        <v>1</v>
      </c>
      <c r="AG14" s="1">
        <v>4</v>
      </c>
      <c r="AH14" s="1">
        <v>1</v>
      </c>
      <c r="AI14" s="1">
        <v>0</v>
      </c>
      <c r="AJ14" s="1">
        <v>1</v>
      </c>
      <c r="AK14" s="1">
        <v>0</v>
      </c>
      <c r="AL14" s="1">
        <v>0</v>
      </c>
      <c r="AM14" s="1">
        <v>1</v>
      </c>
      <c r="AN14" s="1">
        <v>0</v>
      </c>
      <c r="AO14" s="1">
        <v>2</v>
      </c>
      <c r="AP14" s="1">
        <v>1</v>
      </c>
      <c r="AQ14" s="1">
        <v>3</v>
      </c>
      <c r="AR14" s="1">
        <v>3</v>
      </c>
      <c r="AS14" s="1">
        <v>1</v>
      </c>
      <c r="AT14" s="1">
        <v>1</v>
      </c>
      <c r="AU14" s="1">
        <v>4</v>
      </c>
      <c r="AV14" s="1">
        <v>1</v>
      </c>
      <c r="AW14" s="1">
        <v>3</v>
      </c>
      <c r="AX14" s="1">
        <v>9</v>
      </c>
      <c r="AY14" s="1">
        <v>6</v>
      </c>
      <c r="AZ14" s="1">
        <v>6</v>
      </c>
      <c r="BA14" s="1">
        <v>6</v>
      </c>
      <c r="BB14" s="1">
        <v>2</v>
      </c>
      <c r="BC14" s="1">
        <v>3</v>
      </c>
      <c r="BD14" s="1">
        <v>4</v>
      </c>
      <c r="BE14" s="1">
        <v>5</v>
      </c>
      <c r="BF14" s="1">
        <v>3</v>
      </c>
      <c r="BG14" s="1">
        <v>4</v>
      </c>
      <c r="BH14" s="6"/>
    </row>
    <row r="15" spans="1:60" ht="13.5" customHeight="1" x14ac:dyDescent="0.2">
      <c r="A15" s="5"/>
      <c r="W15" s="9">
        <f t="shared" ref="W15:AA15" si="0">SUM(W11:W14)</f>
        <v>175</v>
      </c>
      <c r="X15" s="9">
        <f t="shared" si="0"/>
        <v>113</v>
      </c>
      <c r="Y15" s="9">
        <f t="shared" si="0"/>
        <v>102</v>
      </c>
      <c r="Z15" s="9">
        <f t="shared" si="0"/>
        <v>92</v>
      </c>
      <c r="AA15" s="9">
        <f t="shared" si="0"/>
        <v>81</v>
      </c>
      <c r="AB15" s="9">
        <f t="shared" ref="AB15:AD15" si="1">SUM(AB11:AB14)</f>
        <v>82</v>
      </c>
      <c r="AC15" s="9">
        <f t="shared" si="1"/>
        <v>88</v>
      </c>
      <c r="AD15" s="9">
        <f t="shared" si="1"/>
        <v>91</v>
      </c>
      <c r="AE15" s="9">
        <f t="shared" ref="AE15:AG15" si="2">SUM(AE11:AE14)</f>
        <v>79</v>
      </c>
      <c r="AF15" s="9">
        <f t="shared" si="2"/>
        <v>84</v>
      </c>
      <c r="AG15" s="9">
        <f t="shared" si="2"/>
        <v>84</v>
      </c>
      <c r="AH15" s="9">
        <f t="shared" ref="AH15:AV15" si="3">SUM(AH11:AH14)</f>
        <v>100</v>
      </c>
      <c r="AI15" s="9">
        <f t="shared" si="3"/>
        <v>94</v>
      </c>
      <c r="AJ15" s="9">
        <f t="shared" si="3"/>
        <v>111</v>
      </c>
      <c r="AK15" s="9">
        <f t="shared" si="3"/>
        <v>111</v>
      </c>
      <c r="AL15" s="9">
        <f t="shared" si="3"/>
        <v>120</v>
      </c>
      <c r="AM15" s="9">
        <f t="shared" si="3"/>
        <v>118</v>
      </c>
      <c r="AN15" s="9">
        <f t="shared" si="3"/>
        <v>121</v>
      </c>
      <c r="AO15" s="9">
        <f t="shared" si="3"/>
        <v>146</v>
      </c>
      <c r="AP15" s="9">
        <f t="shared" si="3"/>
        <v>138</v>
      </c>
      <c r="AQ15" s="9">
        <f t="shared" si="3"/>
        <v>127</v>
      </c>
      <c r="AR15" s="9">
        <f t="shared" si="3"/>
        <v>166</v>
      </c>
      <c r="AS15" s="9">
        <f t="shared" si="3"/>
        <v>161</v>
      </c>
      <c r="AT15" s="9">
        <f t="shared" si="3"/>
        <v>147</v>
      </c>
      <c r="AU15" s="9">
        <f t="shared" si="3"/>
        <v>191</v>
      </c>
      <c r="AV15" s="9">
        <f t="shared" si="3"/>
        <v>157</v>
      </c>
      <c r="AW15" s="9">
        <f t="shared" ref="AW15:BB15" si="4">SUM(AW11:AW14)</f>
        <v>139</v>
      </c>
      <c r="AX15" s="9">
        <f t="shared" si="4"/>
        <v>161</v>
      </c>
      <c r="AY15" s="9">
        <f t="shared" si="4"/>
        <v>234</v>
      </c>
      <c r="AZ15" s="9">
        <f t="shared" si="4"/>
        <v>221</v>
      </c>
      <c r="BA15" s="9">
        <f t="shared" si="4"/>
        <v>216</v>
      </c>
      <c r="BB15" s="9">
        <f t="shared" si="4"/>
        <v>201</v>
      </c>
      <c r="BC15" s="9">
        <f t="shared" ref="BC15:BD15" si="5">SUM(BC11:BC14)</f>
        <v>209</v>
      </c>
      <c r="BD15" s="9">
        <f t="shared" si="5"/>
        <v>220</v>
      </c>
      <c r="BE15" s="9">
        <f t="shared" ref="BE15:BF15" si="6">SUM(BE11:BE14)</f>
        <v>256</v>
      </c>
      <c r="BF15" s="9">
        <f t="shared" si="6"/>
        <v>215</v>
      </c>
      <c r="BG15" s="9">
        <f t="shared" ref="BG15" si="7">SUM(BG11:BG14)</f>
        <v>227</v>
      </c>
      <c r="BH15" s="6"/>
    </row>
    <row r="16" spans="1:60" ht="13.5" customHeight="1" x14ac:dyDescent="0.2">
      <c r="A16" s="5"/>
      <c r="B16" s="8" t="s">
        <v>70</v>
      </c>
      <c r="BH16" s="6"/>
    </row>
    <row r="17" spans="1:60" ht="13.5" customHeight="1" x14ac:dyDescent="0.2">
      <c r="A17" s="5"/>
      <c r="C17" s="1" t="s">
        <v>10</v>
      </c>
      <c r="BF17" s="1">
        <v>14</v>
      </c>
      <c r="BG17" s="1">
        <v>18</v>
      </c>
      <c r="BH17" s="6"/>
    </row>
    <row r="18" spans="1:60" ht="13.5" customHeight="1" x14ac:dyDescent="0.2">
      <c r="A18" s="5"/>
      <c r="C18" s="1" t="s">
        <v>0</v>
      </c>
      <c r="BF18" s="1">
        <v>5</v>
      </c>
      <c r="BG18" s="1">
        <v>9</v>
      </c>
      <c r="BH18" s="6"/>
    </row>
    <row r="19" spans="1:60" ht="13.5" customHeight="1" x14ac:dyDescent="0.2">
      <c r="A19" s="5"/>
      <c r="BF19" s="9">
        <f>SUM(BF17:BF18)</f>
        <v>19</v>
      </c>
      <c r="BG19" s="9">
        <f>SUM(BG17:BG18)</f>
        <v>27</v>
      </c>
      <c r="BH19" s="6"/>
    </row>
    <row r="20" spans="1:60" ht="13.5" customHeight="1" x14ac:dyDescent="0.2">
      <c r="A20" s="5"/>
      <c r="B20" s="8" t="s">
        <v>71</v>
      </c>
      <c r="BH20" s="6"/>
    </row>
    <row r="21" spans="1:60" ht="13.5" customHeight="1" x14ac:dyDescent="0.2">
      <c r="A21" s="5"/>
      <c r="B21" s="8"/>
      <c r="C21" s="1" t="s">
        <v>10</v>
      </c>
      <c r="AQ21" s="1">
        <v>1</v>
      </c>
      <c r="AR21" s="1">
        <v>3</v>
      </c>
      <c r="AS21" s="1">
        <v>2</v>
      </c>
      <c r="AT21" s="1">
        <v>1</v>
      </c>
      <c r="AU21" s="1">
        <v>4</v>
      </c>
      <c r="AV21" s="1">
        <v>2</v>
      </c>
      <c r="AW21" s="1">
        <v>0</v>
      </c>
      <c r="AX21" s="1">
        <v>3</v>
      </c>
      <c r="AY21" s="1">
        <v>14</v>
      </c>
      <c r="AZ21" s="1">
        <v>9</v>
      </c>
      <c r="BA21" s="1">
        <v>8</v>
      </c>
      <c r="BB21" s="1">
        <v>6</v>
      </c>
      <c r="BC21" s="1">
        <v>11</v>
      </c>
      <c r="BD21" s="1">
        <v>8</v>
      </c>
      <c r="BE21" s="1">
        <v>12</v>
      </c>
      <c r="BF21" s="1">
        <v>7</v>
      </c>
      <c r="BG21" s="1">
        <v>9</v>
      </c>
      <c r="BH21" s="6"/>
    </row>
    <row r="22" spans="1:60" ht="13.5" customHeight="1" x14ac:dyDescent="0.2">
      <c r="A22" s="5"/>
      <c r="C22" s="1" t="s">
        <v>0</v>
      </c>
      <c r="W22" s="1">
        <f>887-W29</f>
        <v>778</v>
      </c>
      <c r="X22" s="1">
        <f>809-X29</f>
        <v>713</v>
      </c>
      <c r="Y22" s="1">
        <f>737-Y29</f>
        <v>674</v>
      </c>
      <c r="Z22" s="1">
        <f>652-Z29</f>
        <v>576</v>
      </c>
      <c r="AA22" s="1">
        <f>598-AA29</f>
        <v>524</v>
      </c>
      <c r="AB22" s="1">
        <f>563-AB29</f>
        <v>505</v>
      </c>
      <c r="AC22" s="1">
        <f>621-AC29</f>
        <v>571</v>
      </c>
      <c r="AD22" s="1">
        <f>664-AD29</f>
        <v>620</v>
      </c>
      <c r="AE22" s="1">
        <f>591-AE29</f>
        <v>527</v>
      </c>
      <c r="AF22" s="1">
        <f>569-AF29</f>
        <v>519</v>
      </c>
      <c r="AG22" s="1">
        <f>660-AG29</f>
        <v>607</v>
      </c>
      <c r="AH22" s="1">
        <f>584-AH29</f>
        <v>549</v>
      </c>
      <c r="AI22" s="1">
        <f>585-AI29</f>
        <v>533</v>
      </c>
      <c r="AJ22" s="1">
        <f>562-AJ29</f>
        <v>514</v>
      </c>
      <c r="AK22" s="1">
        <f>498-AK29</f>
        <v>446</v>
      </c>
      <c r="AL22" s="1">
        <f>557-AL29</f>
        <v>511</v>
      </c>
      <c r="AM22" s="1">
        <v>469</v>
      </c>
      <c r="AN22" s="1">
        <f>542-AN29</f>
        <v>472</v>
      </c>
      <c r="AO22" s="1">
        <f>493-AO29</f>
        <v>447</v>
      </c>
      <c r="AP22" s="1">
        <f>504-AP29</f>
        <v>457</v>
      </c>
      <c r="AQ22" s="1">
        <f>593-AQ29</f>
        <v>548</v>
      </c>
      <c r="AR22" s="1">
        <f>657-AR29</f>
        <v>609</v>
      </c>
      <c r="AS22" s="1">
        <f>689-AS29</f>
        <v>629</v>
      </c>
      <c r="AT22" s="1">
        <v>700</v>
      </c>
      <c r="AU22" s="1">
        <v>688</v>
      </c>
      <c r="AV22" s="1">
        <v>753</v>
      </c>
      <c r="AW22" s="1">
        <v>779</v>
      </c>
      <c r="AX22" s="1">
        <v>752</v>
      </c>
      <c r="AY22" s="1">
        <v>862</v>
      </c>
      <c r="AZ22" s="1">
        <v>901</v>
      </c>
      <c r="BA22" s="1">
        <v>856</v>
      </c>
      <c r="BB22" s="1">
        <v>985</v>
      </c>
      <c r="BC22" s="1">
        <v>948</v>
      </c>
      <c r="BD22" s="1">
        <v>949</v>
      </c>
      <c r="BE22" s="1">
        <v>920</v>
      </c>
      <c r="BF22" s="1">
        <v>869</v>
      </c>
      <c r="BG22" s="1">
        <v>794</v>
      </c>
      <c r="BH22" s="6"/>
    </row>
    <row r="23" spans="1:60" ht="13.5" customHeight="1" x14ac:dyDescent="0.2">
      <c r="A23" s="5"/>
      <c r="C23" s="1" t="s">
        <v>9</v>
      </c>
      <c r="AK23" s="1">
        <v>0</v>
      </c>
      <c r="AL23" s="1">
        <v>22</v>
      </c>
      <c r="AM23" s="1">
        <v>20</v>
      </c>
      <c r="AN23" s="1">
        <v>70</v>
      </c>
      <c r="AO23" s="1">
        <v>82</v>
      </c>
      <c r="AP23" s="1">
        <v>69</v>
      </c>
      <c r="AQ23" s="1">
        <v>110</v>
      </c>
      <c r="AR23" s="1">
        <v>128</v>
      </c>
      <c r="AS23" s="1">
        <v>202</v>
      </c>
      <c r="AT23" s="1">
        <v>195</v>
      </c>
      <c r="AU23" s="1">
        <v>183</v>
      </c>
      <c r="AV23" s="1">
        <v>136</v>
      </c>
      <c r="AW23" s="1">
        <v>189</v>
      </c>
      <c r="AX23" s="1">
        <v>269</v>
      </c>
      <c r="AY23" s="1">
        <v>300</v>
      </c>
      <c r="AZ23" s="1">
        <v>308</v>
      </c>
      <c r="BA23" s="1">
        <v>282</v>
      </c>
      <c r="BB23" s="1">
        <v>301</v>
      </c>
      <c r="BC23" s="1">
        <v>263</v>
      </c>
      <c r="BD23" s="1">
        <v>245</v>
      </c>
      <c r="BE23" s="1">
        <v>238</v>
      </c>
      <c r="BF23" s="1">
        <v>191</v>
      </c>
      <c r="BG23" s="1">
        <v>194</v>
      </c>
      <c r="BH23" s="6"/>
    </row>
    <row r="24" spans="1:60" ht="13.5" hidden="1" customHeight="1" x14ac:dyDescent="0.2">
      <c r="A24" s="5"/>
      <c r="C24" s="1" t="s">
        <v>44</v>
      </c>
      <c r="W24" s="1">
        <v>0</v>
      </c>
      <c r="X24" s="1">
        <v>0</v>
      </c>
      <c r="Y24" s="1">
        <v>0</v>
      </c>
      <c r="Z24" s="1">
        <v>1</v>
      </c>
      <c r="AA24" s="1">
        <v>0</v>
      </c>
      <c r="AB24" s="1">
        <v>0</v>
      </c>
      <c r="BH24" s="6"/>
    </row>
    <row r="25" spans="1:60" ht="13.5" customHeight="1" x14ac:dyDescent="0.2">
      <c r="A25" s="5"/>
      <c r="C25" s="1" t="s">
        <v>5</v>
      </c>
      <c r="W25" s="1">
        <f>219-W32</f>
        <v>166</v>
      </c>
      <c r="X25" s="1">
        <f>240-X32</f>
        <v>182</v>
      </c>
      <c r="Y25" s="1">
        <f>224-Y32</f>
        <v>163</v>
      </c>
      <c r="Z25" s="1">
        <f>246-Z32</f>
        <v>191</v>
      </c>
      <c r="AA25" s="1">
        <f>219-AA32</f>
        <v>160</v>
      </c>
      <c r="AB25" s="1">
        <f>248-AB32</f>
        <v>163</v>
      </c>
      <c r="AC25" s="1">
        <f>243-AC32</f>
        <v>148</v>
      </c>
      <c r="AD25" s="1">
        <f>232-AD32</f>
        <v>133</v>
      </c>
      <c r="AE25" s="1">
        <f>253-AE32</f>
        <v>147</v>
      </c>
      <c r="AF25" s="1">
        <f>240-AF32</f>
        <v>101</v>
      </c>
      <c r="AG25" s="1">
        <f>280-AG32</f>
        <v>117</v>
      </c>
      <c r="AH25" s="1">
        <f>283-AH32</f>
        <v>123</v>
      </c>
      <c r="AI25" s="1">
        <f>247-AI32</f>
        <v>103</v>
      </c>
      <c r="AJ25" s="1">
        <f>249-AJ32</f>
        <v>128</v>
      </c>
      <c r="AK25" s="1">
        <f>302-AK32</f>
        <v>147</v>
      </c>
      <c r="AL25" s="1">
        <f>307-AL32</f>
        <v>184</v>
      </c>
      <c r="AM25" s="1">
        <v>215</v>
      </c>
      <c r="AN25" s="1">
        <f>426-AN32</f>
        <v>308</v>
      </c>
      <c r="AO25" s="1">
        <f>342-AO32</f>
        <v>226</v>
      </c>
      <c r="AP25" s="1">
        <f>300-AP32</f>
        <v>205</v>
      </c>
      <c r="AQ25" s="1">
        <f>279-AQ32</f>
        <v>213</v>
      </c>
      <c r="AR25" s="1">
        <f>344-AR32</f>
        <v>270</v>
      </c>
      <c r="AS25" s="1">
        <f>328-AS32</f>
        <v>254</v>
      </c>
      <c r="AT25" s="1">
        <v>243</v>
      </c>
      <c r="AU25" s="1">
        <v>296</v>
      </c>
      <c r="AV25" s="1">
        <v>316</v>
      </c>
      <c r="AW25" s="1">
        <v>351</v>
      </c>
      <c r="AX25" s="1">
        <v>323</v>
      </c>
      <c r="AY25" s="1">
        <v>397</v>
      </c>
      <c r="AZ25" s="1">
        <v>411</v>
      </c>
      <c r="BA25" s="1">
        <v>383</v>
      </c>
      <c r="BB25" s="1">
        <v>348</v>
      </c>
      <c r="BC25" s="1">
        <v>293</v>
      </c>
      <c r="BD25" s="1">
        <v>241</v>
      </c>
      <c r="BE25" s="1">
        <v>221</v>
      </c>
      <c r="BF25" s="1">
        <v>199</v>
      </c>
      <c r="BG25" s="1">
        <v>234</v>
      </c>
      <c r="BH25" s="6"/>
    </row>
    <row r="26" spans="1:60" ht="13.5" customHeight="1" x14ac:dyDescent="0.2">
      <c r="A26" s="5"/>
      <c r="C26" s="1" t="s">
        <v>7</v>
      </c>
      <c r="W26" s="1">
        <f>29-W33</f>
        <v>26</v>
      </c>
      <c r="X26" s="1">
        <f>29-X33</f>
        <v>28</v>
      </c>
      <c r="Y26" s="1">
        <f>25-Y33</f>
        <v>19</v>
      </c>
      <c r="Z26" s="1">
        <f>33-Z33</f>
        <v>27</v>
      </c>
      <c r="AA26" s="1">
        <f>46-AA33</f>
        <v>34</v>
      </c>
      <c r="AB26" s="1">
        <f>48-AB33</f>
        <v>33</v>
      </c>
      <c r="AC26" s="1">
        <f>40-AC33</f>
        <v>32</v>
      </c>
      <c r="AD26" s="1">
        <f>42-AD33</f>
        <v>25</v>
      </c>
      <c r="AE26" s="1">
        <f>51-AE33</f>
        <v>28</v>
      </c>
      <c r="AF26" s="1">
        <f>47-AF33</f>
        <v>24</v>
      </c>
      <c r="AG26" s="1">
        <f>42-AG33</f>
        <v>30</v>
      </c>
      <c r="AH26" s="1">
        <f>41-AH33</f>
        <v>28</v>
      </c>
      <c r="AI26" s="1">
        <f>31-AI33</f>
        <v>23</v>
      </c>
      <c r="AJ26" s="1">
        <f>26-AJ33</f>
        <v>21</v>
      </c>
      <c r="AK26" s="1">
        <f>31-AK33</f>
        <v>29</v>
      </c>
      <c r="AL26" s="1">
        <f>29-AL33</f>
        <v>25</v>
      </c>
      <c r="AM26" s="1">
        <v>31</v>
      </c>
      <c r="AN26" s="1">
        <f>41-AN33</f>
        <v>34</v>
      </c>
      <c r="AO26" s="1">
        <f>54-AO33</f>
        <v>48</v>
      </c>
      <c r="AP26" s="1">
        <f>52-AP33</f>
        <v>48</v>
      </c>
      <c r="AQ26" s="1">
        <f>45-AQ33</f>
        <v>40</v>
      </c>
      <c r="AR26" s="1">
        <f>48-AR33</f>
        <v>43</v>
      </c>
      <c r="AS26" s="1">
        <f>33-AS33</f>
        <v>31</v>
      </c>
      <c r="AT26" s="1">
        <v>34</v>
      </c>
      <c r="AU26" s="1">
        <v>38</v>
      </c>
      <c r="AV26" s="1">
        <v>42</v>
      </c>
      <c r="AW26" s="1">
        <v>63</v>
      </c>
      <c r="AX26" s="1">
        <v>40</v>
      </c>
      <c r="AY26" s="1">
        <v>66</v>
      </c>
      <c r="AZ26" s="1">
        <v>75</v>
      </c>
      <c r="BA26" s="1">
        <v>58</v>
      </c>
      <c r="BB26" s="1">
        <v>84</v>
      </c>
      <c r="BC26" s="1">
        <v>80</v>
      </c>
      <c r="BD26" s="1">
        <v>84</v>
      </c>
      <c r="BE26" s="1">
        <v>87</v>
      </c>
      <c r="BF26" s="1">
        <v>86</v>
      </c>
      <c r="BG26" s="1">
        <v>63</v>
      </c>
      <c r="BH26" s="6"/>
    </row>
    <row r="27" spans="1:60" ht="13.5" customHeight="1" x14ac:dyDescent="0.2">
      <c r="A27" s="5"/>
      <c r="W27" s="9">
        <f t="shared" ref="W27:AA27" si="8">SUM(W22:W26)</f>
        <v>970</v>
      </c>
      <c r="X27" s="9">
        <f t="shared" si="8"/>
        <v>923</v>
      </c>
      <c r="Y27" s="9">
        <f t="shared" si="8"/>
        <v>856</v>
      </c>
      <c r="Z27" s="9">
        <f t="shared" si="8"/>
        <v>795</v>
      </c>
      <c r="AA27" s="9">
        <f t="shared" si="8"/>
        <v>718</v>
      </c>
      <c r="AB27" s="9">
        <f t="shared" ref="AB27:AP27" si="9">SUM(AB22:AB26)</f>
        <v>701</v>
      </c>
      <c r="AC27" s="9">
        <f t="shared" si="9"/>
        <v>751</v>
      </c>
      <c r="AD27" s="9">
        <f t="shared" si="9"/>
        <v>778</v>
      </c>
      <c r="AE27" s="9">
        <f t="shared" si="9"/>
        <v>702</v>
      </c>
      <c r="AF27" s="9">
        <f t="shared" si="9"/>
        <v>644</v>
      </c>
      <c r="AG27" s="9">
        <f t="shared" si="9"/>
        <v>754</v>
      </c>
      <c r="AH27" s="9">
        <f t="shared" si="9"/>
        <v>700</v>
      </c>
      <c r="AI27" s="9">
        <f t="shared" si="9"/>
        <v>659</v>
      </c>
      <c r="AJ27" s="9">
        <f t="shared" si="9"/>
        <v>663</v>
      </c>
      <c r="AK27" s="9">
        <f t="shared" si="9"/>
        <v>622</v>
      </c>
      <c r="AL27" s="9">
        <f t="shared" si="9"/>
        <v>742</v>
      </c>
      <c r="AM27" s="9">
        <f t="shared" si="9"/>
        <v>735</v>
      </c>
      <c r="AN27" s="9">
        <f t="shared" si="9"/>
        <v>884</v>
      </c>
      <c r="AO27" s="9">
        <f t="shared" si="9"/>
        <v>803</v>
      </c>
      <c r="AP27" s="9">
        <f t="shared" si="9"/>
        <v>779</v>
      </c>
      <c r="AQ27" s="9">
        <f t="shared" ref="AQ27:AW27" si="10">SUM(AQ21:AQ26)</f>
        <v>912</v>
      </c>
      <c r="AR27" s="9">
        <f t="shared" si="10"/>
        <v>1053</v>
      </c>
      <c r="AS27" s="9">
        <f t="shared" si="10"/>
        <v>1118</v>
      </c>
      <c r="AT27" s="9">
        <f t="shared" si="10"/>
        <v>1173</v>
      </c>
      <c r="AU27" s="9">
        <f t="shared" si="10"/>
        <v>1209</v>
      </c>
      <c r="AV27" s="9">
        <f t="shared" si="10"/>
        <v>1249</v>
      </c>
      <c r="AW27" s="9">
        <f t="shared" si="10"/>
        <v>1382</v>
      </c>
      <c r="AX27" s="9">
        <f t="shared" ref="AX27" si="11">SUM(AX21:AX26)</f>
        <v>1387</v>
      </c>
      <c r="AY27" s="9">
        <f t="shared" ref="AY27:AZ27" si="12">SUM(AY21:AY26)</f>
        <v>1639</v>
      </c>
      <c r="AZ27" s="9">
        <f t="shared" si="12"/>
        <v>1704</v>
      </c>
      <c r="BA27" s="9">
        <f t="shared" ref="BA27:BB27" si="13">SUM(BA21:BA26)</f>
        <v>1587</v>
      </c>
      <c r="BB27" s="9">
        <f t="shared" si="13"/>
        <v>1724</v>
      </c>
      <c r="BC27" s="9">
        <f t="shared" ref="BC27:BD27" si="14">SUM(BC21:BC26)</f>
        <v>1595</v>
      </c>
      <c r="BD27" s="9">
        <f t="shared" si="14"/>
        <v>1527</v>
      </c>
      <c r="BE27" s="9">
        <f t="shared" ref="BE27:BF27" si="15">SUM(BE21:BE26)</f>
        <v>1478</v>
      </c>
      <c r="BF27" s="9">
        <f t="shared" si="15"/>
        <v>1352</v>
      </c>
      <c r="BG27" s="9">
        <f t="shared" ref="BG27" si="16">SUM(BG21:BG26)</f>
        <v>1294</v>
      </c>
      <c r="BH27" s="6"/>
    </row>
    <row r="28" spans="1:60" ht="13.5" customHeight="1" x14ac:dyDescent="0.2">
      <c r="A28" s="5"/>
      <c r="B28" s="8" t="s">
        <v>93</v>
      </c>
      <c r="BH28" s="6"/>
    </row>
    <row r="29" spans="1:60" ht="13.5" customHeight="1" x14ac:dyDescent="0.2">
      <c r="A29" s="5"/>
      <c r="C29" s="1" t="s">
        <v>0</v>
      </c>
      <c r="W29" s="1">
        <v>109</v>
      </c>
      <c r="X29" s="1">
        <v>96</v>
      </c>
      <c r="Y29" s="1">
        <v>63</v>
      </c>
      <c r="Z29" s="1">
        <v>76</v>
      </c>
      <c r="AA29" s="1">
        <v>74</v>
      </c>
      <c r="AB29" s="1">
        <v>58</v>
      </c>
      <c r="AC29" s="1">
        <v>50</v>
      </c>
      <c r="AD29" s="1">
        <v>44</v>
      </c>
      <c r="AE29" s="1">
        <v>64</v>
      </c>
      <c r="AF29" s="1">
        <v>50</v>
      </c>
      <c r="AG29" s="1">
        <v>53</v>
      </c>
      <c r="AH29" s="1">
        <v>35</v>
      </c>
      <c r="AI29" s="1">
        <v>52</v>
      </c>
      <c r="AJ29" s="1">
        <v>48</v>
      </c>
      <c r="AK29" s="1">
        <v>52</v>
      </c>
      <c r="AL29" s="1">
        <v>46</v>
      </c>
      <c r="AM29" s="1">
        <v>54</v>
      </c>
      <c r="AN29" s="1">
        <v>70</v>
      </c>
      <c r="AO29" s="1">
        <v>46</v>
      </c>
      <c r="AP29" s="1">
        <v>47</v>
      </c>
      <c r="AQ29" s="1">
        <v>45</v>
      </c>
      <c r="AR29" s="1">
        <v>48</v>
      </c>
      <c r="AS29" s="1">
        <v>60</v>
      </c>
      <c r="AT29" s="1">
        <v>44</v>
      </c>
      <c r="AU29" s="1">
        <v>49</v>
      </c>
      <c r="AV29" s="1">
        <v>51</v>
      </c>
      <c r="AW29" s="1">
        <v>25</v>
      </c>
      <c r="AX29" s="1">
        <v>48</v>
      </c>
      <c r="AY29" s="1">
        <v>61</v>
      </c>
      <c r="AZ29" s="1">
        <v>61</v>
      </c>
      <c r="BA29" s="1">
        <v>91</v>
      </c>
      <c r="BB29" s="1">
        <v>73</v>
      </c>
      <c r="BC29" s="1">
        <v>80</v>
      </c>
      <c r="BD29" s="1">
        <v>78</v>
      </c>
      <c r="BE29" s="1">
        <v>79</v>
      </c>
      <c r="BF29" s="1">
        <v>77</v>
      </c>
      <c r="BG29" s="1">
        <v>60</v>
      </c>
      <c r="BH29" s="6"/>
    </row>
    <row r="30" spans="1:60" ht="13.5" customHeight="1" x14ac:dyDescent="0.2">
      <c r="A30" s="5"/>
      <c r="C30" s="1" t="s">
        <v>9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3</v>
      </c>
      <c r="AR30" s="1">
        <v>4</v>
      </c>
      <c r="AS30" s="1">
        <v>1</v>
      </c>
      <c r="AT30" s="1">
        <v>51</v>
      </c>
      <c r="AU30" s="1">
        <v>57</v>
      </c>
      <c r="AV30" s="1">
        <v>152</v>
      </c>
      <c r="AW30" s="1">
        <v>210</v>
      </c>
      <c r="AX30" s="1">
        <v>91</v>
      </c>
      <c r="AY30" s="1">
        <v>63</v>
      </c>
      <c r="AZ30" s="1">
        <v>68</v>
      </c>
      <c r="BA30" s="1">
        <v>83</v>
      </c>
      <c r="BB30" s="1">
        <v>137</v>
      </c>
      <c r="BC30" s="1">
        <v>133</v>
      </c>
      <c r="BD30" s="1">
        <v>113</v>
      </c>
      <c r="BE30" s="1">
        <v>112</v>
      </c>
      <c r="BF30" s="1">
        <v>96</v>
      </c>
      <c r="BG30" s="1">
        <v>102</v>
      </c>
      <c r="BH30" s="6"/>
    </row>
    <row r="31" spans="1:60" ht="13.5" hidden="1" customHeight="1" x14ac:dyDescent="0.2">
      <c r="A31" s="5"/>
      <c r="C31" s="1" t="s">
        <v>44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BH31" s="6"/>
    </row>
    <row r="32" spans="1:60" ht="13.5" customHeight="1" x14ac:dyDescent="0.2">
      <c r="A32" s="5"/>
      <c r="C32" s="1" t="s">
        <v>5</v>
      </c>
      <c r="W32" s="1">
        <v>53</v>
      </c>
      <c r="X32" s="1">
        <v>58</v>
      </c>
      <c r="Y32" s="1">
        <v>61</v>
      </c>
      <c r="Z32" s="1">
        <v>55</v>
      </c>
      <c r="AA32" s="1">
        <v>59</v>
      </c>
      <c r="AB32" s="1">
        <v>85</v>
      </c>
      <c r="AC32" s="1">
        <v>95</v>
      </c>
      <c r="AD32" s="1">
        <v>99</v>
      </c>
      <c r="AE32" s="1">
        <v>106</v>
      </c>
      <c r="AF32" s="1">
        <v>139</v>
      </c>
      <c r="AG32" s="1">
        <v>163</v>
      </c>
      <c r="AH32" s="1">
        <v>160</v>
      </c>
      <c r="AI32" s="1">
        <v>144</v>
      </c>
      <c r="AJ32" s="1">
        <v>121</v>
      </c>
      <c r="AK32" s="1">
        <v>155</v>
      </c>
      <c r="AL32" s="1">
        <v>123</v>
      </c>
      <c r="AM32" s="1">
        <v>146</v>
      </c>
      <c r="AN32" s="1">
        <v>118</v>
      </c>
      <c r="AO32" s="1">
        <v>116</v>
      </c>
      <c r="AP32" s="1">
        <v>95</v>
      </c>
      <c r="AQ32" s="1">
        <v>66</v>
      </c>
      <c r="AR32" s="1">
        <v>74</v>
      </c>
      <c r="AS32" s="1">
        <v>74</v>
      </c>
      <c r="AT32" s="1">
        <v>101</v>
      </c>
      <c r="AU32" s="1">
        <v>105</v>
      </c>
      <c r="AV32" s="1">
        <v>135</v>
      </c>
      <c r="AW32" s="1">
        <v>153</v>
      </c>
      <c r="AX32" s="1">
        <v>131</v>
      </c>
      <c r="AY32" s="1">
        <v>136</v>
      </c>
      <c r="AZ32" s="1">
        <v>147</v>
      </c>
      <c r="BA32" s="1">
        <v>126</v>
      </c>
      <c r="BB32" s="1">
        <v>139</v>
      </c>
      <c r="BC32" s="1">
        <v>127</v>
      </c>
      <c r="BD32" s="1">
        <v>93</v>
      </c>
      <c r="BE32" s="1">
        <v>88</v>
      </c>
      <c r="BF32" s="1">
        <v>87</v>
      </c>
      <c r="BG32" s="1">
        <v>94</v>
      </c>
      <c r="BH32" s="6"/>
    </row>
    <row r="33" spans="1:60" ht="13.5" customHeight="1" x14ac:dyDescent="0.2">
      <c r="A33" s="5"/>
      <c r="C33" s="1" t="s">
        <v>7</v>
      </c>
      <c r="W33" s="1">
        <v>3</v>
      </c>
      <c r="X33" s="1">
        <v>1</v>
      </c>
      <c r="Y33" s="1">
        <v>6</v>
      </c>
      <c r="Z33" s="1">
        <v>6</v>
      </c>
      <c r="AA33" s="1">
        <v>12</v>
      </c>
      <c r="AB33" s="1">
        <v>15</v>
      </c>
      <c r="AC33" s="1">
        <v>8</v>
      </c>
      <c r="AD33" s="1">
        <v>17</v>
      </c>
      <c r="AE33" s="1">
        <v>23</v>
      </c>
      <c r="AF33" s="1">
        <v>23</v>
      </c>
      <c r="AG33" s="1">
        <v>12</v>
      </c>
      <c r="AH33" s="1">
        <v>13</v>
      </c>
      <c r="AI33" s="1">
        <v>8</v>
      </c>
      <c r="AJ33" s="1">
        <v>5</v>
      </c>
      <c r="AK33" s="1">
        <v>2</v>
      </c>
      <c r="AL33" s="1">
        <v>4</v>
      </c>
      <c r="AM33" s="1">
        <v>7</v>
      </c>
      <c r="AN33" s="1">
        <v>7</v>
      </c>
      <c r="AO33" s="1">
        <v>6</v>
      </c>
      <c r="AP33" s="1">
        <v>4</v>
      </c>
      <c r="AQ33" s="1">
        <v>5</v>
      </c>
      <c r="AR33" s="1">
        <v>5</v>
      </c>
      <c r="AS33" s="1">
        <v>2</v>
      </c>
      <c r="AT33" s="1">
        <v>3</v>
      </c>
      <c r="AU33" s="1">
        <v>2</v>
      </c>
      <c r="AV33" s="1">
        <v>7</v>
      </c>
      <c r="AW33" s="1">
        <v>11</v>
      </c>
      <c r="AX33" s="1">
        <v>3</v>
      </c>
      <c r="AY33" s="1">
        <v>3</v>
      </c>
      <c r="AZ33" s="1">
        <v>1</v>
      </c>
      <c r="BA33" s="1">
        <v>1</v>
      </c>
      <c r="BB33" s="1">
        <v>1</v>
      </c>
      <c r="BC33" s="1">
        <v>3</v>
      </c>
      <c r="BD33" s="1">
        <v>0</v>
      </c>
      <c r="BE33" s="1">
        <v>6</v>
      </c>
      <c r="BF33" s="1">
        <v>2</v>
      </c>
      <c r="BG33" s="1">
        <v>3</v>
      </c>
      <c r="BH33" s="6"/>
    </row>
    <row r="34" spans="1:60" ht="13.5" customHeight="1" x14ac:dyDescent="0.2">
      <c r="A34" s="5"/>
      <c r="W34" s="9">
        <f t="shared" ref="W34:AA34" si="17">SUM(W29:W33)</f>
        <v>165</v>
      </c>
      <c r="X34" s="9">
        <f t="shared" si="17"/>
        <v>155</v>
      </c>
      <c r="Y34" s="9">
        <f t="shared" si="17"/>
        <v>130</v>
      </c>
      <c r="Z34" s="9">
        <f t="shared" si="17"/>
        <v>137</v>
      </c>
      <c r="AA34" s="9">
        <f t="shared" si="17"/>
        <v>145</v>
      </c>
      <c r="AB34" s="9">
        <f t="shared" ref="AB34:AW34" si="18">SUM(AB29:AB33)</f>
        <v>158</v>
      </c>
      <c r="AC34" s="9">
        <f t="shared" si="18"/>
        <v>153</v>
      </c>
      <c r="AD34" s="9">
        <f t="shared" si="18"/>
        <v>160</v>
      </c>
      <c r="AE34" s="9">
        <f t="shared" si="18"/>
        <v>193</v>
      </c>
      <c r="AF34" s="9">
        <f t="shared" si="18"/>
        <v>212</v>
      </c>
      <c r="AG34" s="9">
        <f t="shared" si="18"/>
        <v>228</v>
      </c>
      <c r="AH34" s="9">
        <f t="shared" si="18"/>
        <v>208</v>
      </c>
      <c r="AI34" s="9">
        <f t="shared" si="18"/>
        <v>204</v>
      </c>
      <c r="AJ34" s="9">
        <f t="shared" si="18"/>
        <v>174</v>
      </c>
      <c r="AK34" s="9">
        <f t="shared" si="18"/>
        <v>209</v>
      </c>
      <c r="AL34" s="9">
        <f t="shared" si="18"/>
        <v>173</v>
      </c>
      <c r="AM34" s="9">
        <f t="shared" si="18"/>
        <v>207</v>
      </c>
      <c r="AN34" s="9">
        <f t="shared" si="18"/>
        <v>195</v>
      </c>
      <c r="AO34" s="9">
        <f t="shared" si="18"/>
        <v>168</v>
      </c>
      <c r="AP34" s="9">
        <f t="shared" si="18"/>
        <v>146</v>
      </c>
      <c r="AQ34" s="9">
        <f t="shared" si="18"/>
        <v>119</v>
      </c>
      <c r="AR34" s="9">
        <f t="shared" si="18"/>
        <v>131</v>
      </c>
      <c r="AS34" s="9">
        <f t="shared" si="18"/>
        <v>137</v>
      </c>
      <c r="AT34" s="9">
        <f t="shared" si="18"/>
        <v>199</v>
      </c>
      <c r="AU34" s="9">
        <f t="shared" si="18"/>
        <v>213</v>
      </c>
      <c r="AV34" s="9">
        <f t="shared" si="18"/>
        <v>345</v>
      </c>
      <c r="AW34" s="9">
        <f t="shared" si="18"/>
        <v>399</v>
      </c>
      <c r="AX34" s="9">
        <f t="shared" ref="AX34" si="19">SUM(AX29:AX33)</f>
        <v>273</v>
      </c>
      <c r="AY34" s="9">
        <f t="shared" ref="AY34:AZ34" si="20">SUM(AY29:AY33)</f>
        <v>263</v>
      </c>
      <c r="AZ34" s="9">
        <f t="shared" si="20"/>
        <v>277</v>
      </c>
      <c r="BA34" s="9">
        <f t="shared" ref="BA34:BB34" si="21">SUM(BA29:BA33)</f>
        <v>301</v>
      </c>
      <c r="BB34" s="9">
        <f t="shared" si="21"/>
        <v>350</v>
      </c>
      <c r="BC34" s="9">
        <f t="shared" ref="BC34:BD34" si="22">SUM(BC29:BC33)</f>
        <v>343</v>
      </c>
      <c r="BD34" s="9">
        <f t="shared" si="22"/>
        <v>284</v>
      </c>
      <c r="BE34" s="9">
        <f t="shared" ref="BE34:BF34" si="23">SUM(BE29:BE33)</f>
        <v>285</v>
      </c>
      <c r="BF34" s="9">
        <f t="shared" si="23"/>
        <v>262</v>
      </c>
      <c r="BG34" s="9">
        <f t="shared" ref="BG34" si="24">SUM(BG29:BG33)</f>
        <v>259</v>
      </c>
      <c r="BH34" s="6"/>
    </row>
    <row r="35" spans="1:60" ht="13.5" customHeight="1" x14ac:dyDescent="0.2">
      <c r="A35" s="5"/>
      <c r="B35" s="8" t="s">
        <v>88</v>
      </c>
      <c r="BH35" s="6"/>
    </row>
    <row r="36" spans="1:60" ht="13.5" customHeight="1" x14ac:dyDescent="0.2">
      <c r="A36" s="5"/>
      <c r="B36" s="8"/>
      <c r="C36" s="1" t="s">
        <v>10</v>
      </c>
      <c r="BB36" s="1">
        <v>1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6"/>
    </row>
    <row r="37" spans="1:60" ht="13.5" customHeight="1" x14ac:dyDescent="0.2">
      <c r="A37" s="5"/>
      <c r="C37" s="1" t="s">
        <v>0</v>
      </c>
      <c r="W37" s="1">
        <v>6</v>
      </c>
      <c r="X37" s="1">
        <v>5</v>
      </c>
      <c r="Y37" s="1">
        <v>4</v>
      </c>
      <c r="Z37" s="1">
        <v>6</v>
      </c>
      <c r="AA37" s="1">
        <v>6</v>
      </c>
      <c r="AB37" s="1">
        <v>9</v>
      </c>
      <c r="AC37" s="1">
        <v>4</v>
      </c>
      <c r="AD37" s="1">
        <v>15</v>
      </c>
      <c r="AE37" s="1">
        <v>8</v>
      </c>
      <c r="AF37" s="1">
        <v>6</v>
      </c>
      <c r="AG37" s="1">
        <v>8</v>
      </c>
      <c r="AH37" s="1">
        <v>5</v>
      </c>
      <c r="AI37" s="1">
        <v>11</v>
      </c>
      <c r="AJ37" s="1">
        <v>6</v>
      </c>
      <c r="AK37" s="1">
        <v>9</v>
      </c>
      <c r="AL37" s="1">
        <v>7</v>
      </c>
      <c r="AM37" s="1">
        <v>11</v>
      </c>
      <c r="AN37" s="1">
        <v>16</v>
      </c>
      <c r="AO37" s="1">
        <v>12</v>
      </c>
      <c r="AP37" s="1">
        <v>8</v>
      </c>
      <c r="AQ37" s="1">
        <v>13</v>
      </c>
      <c r="AR37" s="1">
        <v>6</v>
      </c>
      <c r="AS37" s="1">
        <v>10</v>
      </c>
      <c r="AT37" s="1">
        <v>10</v>
      </c>
      <c r="AU37" s="1">
        <v>6</v>
      </c>
      <c r="AV37" s="1">
        <v>8</v>
      </c>
      <c r="AW37" s="1">
        <v>14</v>
      </c>
      <c r="AX37" s="1">
        <v>12</v>
      </c>
      <c r="AY37" s="1">
        <v>13</v>
      </c>
      <c r="AZ37" s="1">
        <v>5</v>
      </c>
      <c r="BA37" s="1">
        <v>7</v>
      </c>
      <c r="BB37" s="1">
        <v>8</v>
      </c>
      <c r="BC37" s="1">
        <v>13</v>
      </c>
      <c r="BD37" s="1">
        <v>14</v>
      </c>
      <c r="BE37" s="1">
        <v>15</v>
      </c>
      <c r="BF37" s="1">
        <v>16</v>
      </c>
      <c r="BG37" s="1">
        <v>11</v>
      </c>
      <c r="BH37" s="6"/>
    </row>
    <row r="38" spans="1:60" ht="13.5" customHeight="1" x14ac:dyDescent="0.2">
      <c r="A38" s="5"/>
      <c r="C38" s="1" t="s">
        <v>9</v>
      </c>
      <c r="AW38" s="1">
        <v>0</v>
      </c>
      <c r="AX38" s="1">
        <v>2</v>
      </c>
      <c r="AY38" s="1">
        <v>1</v>
      </c>
      <c r="AZ38" s="1">
        <v>1</v>
      </c>
      <c r="BA38" s="1">
        <v>0</v>
      </c>
      <c r="BB38" s="1">
        <v>2</v>
      </c>
      <c r="BC38" s="1">
        <v>2</v>
      </c>
      <c r="BD38" s="1">
        <v>3</v>
      </c>
      <c r="BE38" s="1">
        <v>3</v>
      </c>
      <c r="BF38" s="1">
        <v>2</v>
      </c>
      <c r="BG38" s="1">
        <v>6</v>
      </c>
      <c r="BH38" s="6"/>
    </row>
    <row r="39" spans="1:60" ht="13.5" customHeight="1" x14ac:dyDescent="0.2">
      <c r="A39" s="5"/>
      <c r="C39" s="1" t="s">
        <v>5</v>
      </c>
      <c r="AO39" s="1">
        <v>0</v>
      </c>
      <c r="AP39" s="1">
        <v>1</v>
      </c>
      <c r="AQ39" s="1">
        <v>1</v>
      </c>
      <c r="AR39" s="1">
        <v>4</v>
      </c>
      <c r="AS39" s="1">
        <v>4</v>
      </c>
      <c r="AT39" s="1">
        <v>3</v>
      </c>
      <c r="AU39" s="1">
        <v>1</v>
      </c>
      <c r="AV39" s="1">
        <v>6</v>
      </c>
      <c r="AW39" s="1">
        <v>6</v>
      </c>
      <c r="AX39" s="1">
        <v>6</v>
      </c>
      <c r="AY39" s="1">
        <v>2</v>
      </c>
      <c r="AZ39" s="1">
        <v>5</v>
      </c>
      <c r="BA39" s="1">
        <v>4</v>
      </c>
      <c r="BB39" s="1">
        <v>2</v>
      </c>
      <c r="BC39" s="1">
        <v>5</v>
      </c>
      <c r="BD39" s="1">
        <v>5</v>
      </c>
      <c r="BE39" s="1">
        <v>8</v>
      </c>
      <c r="BF39" s="1">
        <v>16</v>
      </c>
      <c r="BG39" s="1">
        <v>8</v>
      </c>
      <c r="BH39" s="6"/>
    </row>
    <row r="40" spans="1:60" ht="13.5" customHeight="1" x14ac:dyDescent="0.2">
      <c r="A40" s="5"/>
      <c r="W40" s="9">
        <f t="shared" ref="W40:AA40" si="25">SUM(W35:W39)</f>
        <v>6</v>
      </c>
      <c r="X40" s="9">
        <f t="shared" si="25"/>
        <v>5</v>
      </c>
      <c r="Y40" s="9">
        <f t="shared" si="25"/>
        <v>4</v>
      </c>
      <c r="Z40" s="9">
        <f t="shared" si="25"/>
        <v>6</v>
      </c>
      <c r="AA40" s="9">
        <f t="shared" si="25"/>
        <v>6</v>
      </c>
      <c r="AB40" s="9">
        <f t="shared" ref="AB40:AD40" si="26">SUM(AB35:AB39)</f>
        <v>9</v>
      </c>
      <c r="AC40" s="9">
        <f t="shared" si="26"/>
        <v>4</v>
      </c>
      <c r="AD40" s="9">
        <f t="shared" si="26"/>
        <v>15</v>
      </c>
      <c r="AE40" s="9">
        <f t="shared" ref="AE40:AG40" si="27">SUM(AE35:AE39)</f>
        <v>8</v>
      </c>
      <c r="AF40" s="9">
        <f t="shared" si="27"/>
        <v>6</v>
      </c>
      <c r="AG40" s="9">
        <f t="shared" si="27"/>
        <v>8</v>
      </c>
      <c r="AH40" s="9">
        <f>SUM(AH35:AH39)</f>
        <v>5</v>
      </c>
      <c r="AI40" s="9">
        <f>SUM(AI35:AI39)</f>
        <v>11</v>
      </c>
      <c r="AJ40" s="9">
        <f>SUM(AJ35:AJ39)</f>
        <v>6</v>
      </c>
      <c r="AK40" s="9">
        <f>SUM(AK35:AK39)</f>
        <v>9</v>
      </c>
      <c r="AL40" s="9">
        <f t="shared" ref="AL40:AM40" si="28">AL37</f>
        <v>7</v>
      </c>
      <c r="AM40" s="9">
        <f t="shared" si="28"/>
        <v>11</v>
      </c>
      <c r="AN40" s="9">
        <f>AN37</f>
        <v>16</v>
      </c>
      <c r="AO40" s="9">
        <f t="shared" ref="AO40:AV40" si="29">SUM(AO37:AO39)</f>
        <v>12</v>
      </c>
      <c r="AP40" s="9">
        <f t="shared" si="29"/>
        <v>9</v>
      </c>
      <c r="AQ40" s="9">
        <f t="shared" si="29"/>
        <v>14</v>
      </c>
      <c r="AR40" s="9">
        <f t="shared" si="29"/>
        <v>10</v>
      </c>
      <c r="AS40" s="9">
        <f t="shared" si="29"/>
        <v>14</v>
      </c>
      <c r="AT40" s="9">
        <f t="shared" si="29"/>
        <v>13</v>
      </c>
      <c r="AU40" s="9">
        <f t="shared" si="29"/>
        <v>7</v>
      </c>
      <c r="AV40" s="9">
        <f t="shared" si="29"/>
        <v>14</v>
      </c>
      <c r="AW40" s="9">
        <f>SUM(AW37:AW39)</f>
        <v>20</v>
      </c>
      <c r="AX40" s="9">
        <f>SUM(AX37:AX39)</f>
        <v>20</v>
      </c>
      <c r="AY40" s="9">
        <f>SUM(AY37:AY39)</f>
        <v>16</v>
      </c>
      <c r="AZ40" s="9">
        <f>SUM(AZ37:AZ39)</f>
        <v>11</v>
      </c>
      <c r="BA40" s="9">
        <f>SUM(BA37:BA39)</f>
        <v>11</v>
      </c>
      <c r="BB40" s="9">
        <f t="shared" ref="BB40:BG40" si="30">SUM(BB36:BB39)</f>
        <v>13</v>
      </c>
      <c r="BC40" s="9">
        <f t="shared" si="30"/>
        <v>20</v>
      </c>
      <c r="BD40" s="9">
        <f t="shared" si="30"/>
        <v>22</v>
      </c>
      <c r="BE40" s="9">
        <f t="shared" si="30"/>
        <v>26</v>
      </c>
      <c r="BF40" s="9">
        <f t="shared" si="30"/>
        <v>34</v>
      </c>
      <c r="BG40" s="9">
        <f t="shared" si="30"/>
        <v>25</v>
      </c>
      <c r="BH40" s="6"/>
    </row>
    <row r="41" spans="1:60" ht="13.5" customHeight="1" x14ac:dyDescent="0.2">
      <c r="A41" s="5"/>
      <c r="B41" s="8" t="s">
        <v>91</v>
      </c>
      <c r="BH41" s="6"/>
    </row>
    <row r="42" spans="1:60" ht="13.5" customHeight="1" x14ac:dyDescent="0.2">
      <c r="A42" s="5"/>
      <c r="C42" s="1" t="s">
        <v>0</v>
      </c>
      <c r="AX42" s="1">
        <v>1</v>
      </c>
      <c r="AY42" s="1">
        <v>1</v>
      </c>
      <c r="AZ42" s="1">
        <v>2</v>
      </c>
      <c r="BA42" s="1">
        <v>10</v>
      </c>
      <c r="BB42" s="1">
        <v>7</v>
      </c>
      <c r="BC42" s="1">
        <v>4</v>
      </c>
      <c r="BD42" s="1">
        <v>4</v>
      </c>
      <c r="BE42" s="1">
        <v>15</v>
      </c>
      <c r="BF42" s="1">
        <v>5</v>
      </c>
      <c r="BG42" s="1">
        <v>0</v>
      </c>
      <c r="BH42" s="6"/>
    </row>
    <row r="43" spans="1:60" ht="13.5" customHeight="1" x14ac:dyDescent="0.2">
      <c r="A43" s="5"/>
      <c r="B43" s="8" t="s">
        <v>89</v>
      </c>
      <c r="BH43" s="6"/>
    </row>
    <row r="44" spans="1:60" ht="13.5" customHeight="1" x14ac:dyDescent="0.2">
      <c r="A44" s="5"/>
      <c r="B44" s="8"/>
      <c r="C44" s="1" t="s">
        <v>10</v>
      </c>
      <c r="BE44" s="1">
        <v>6</v>
      </c>
      <c r="BF44" s="1">
        <v>2</v>
      </c>
      <c r="BG44" s="1">
        <v>2</v>
      </c>
      <c r="BH44" s="6"/>
    </row>
    <row r="45" spans="1:60" ht="13.5" customHeight="1" x14ac:dyDescent="0.2">
      <c r="A45" s="5"/>
      <c r="C45" s="1" t="s">
        <v>0</v>
      </c>
      <c r="W45" s="1">
        <v>10</v>
      </c>
      <c r="X45" s="1">
        <v>6</v>
      </c>
      <c r="Y45" s="1">
        <v>8</v>
      </c>
      <c r="Z45" s="1">
        <v>10</v>
      </c>
      <c r="AA45" s="1">
        <v>6</v>
      </c>
      <c r="AB45" s="1">
        <v>9</v>
      </c>
      <c r="AC45" s="1">
        <v>8</v>
      </c>
      <c r="AD45" s="1">
        <v>13</v>
      </c>
      <c r="AE45" s="1">
        <v>15</v>
      </c>
      <c r="AF45" s="1">
        <v>16</v>
      </c>
      <c r="AG45" s="1">
        <v>17</v>
      </c>
      <c r="AH45" s="1">
        <v>13</v>
      </c>
      <c r="AI45" s="1">
        <v>20</v>
      </c>
      <c r="AJ45" s="1">
        <v>21</v>
      </c>
      <c r="AK45" s="1">
        <v>15</v>
      </c>
      <c r="AL45" s="1">
        <v>14</v>
      </c>
      <c r="AM45" s="1">
        <v>19</v>
      </c>
      <c r="AN45" s="1">
        <v>19</v>
      </c>
      <c r="AO45" s="1">
        <v>17</v>
      </c>
      <c r="AP45" s="1">
        <v>23</v>
      </c>
      <c r="AQ45" s="1">
        <v>36</v>
      </c>
      <c r="AR45" s="1">
        <v>26</v>
      </c>
      <c r="AS45" s="1">
        <v>36</v>
      </c>
      <c r="AT45" s="1">
        <v>27</v>
      </c>
      <c r="AU45" s="1">
        <v>36</v>
      </c>
      <c r="AV45" s="1">
        <v>36</v>
      </c>
      <c r="AW45" s="1">
        <v>43</v>
      </c>
      <c r="AX45" s="1">
        <v>40</v>
      </c>
      <c r="AY45" s="1">
        <v>66</v>
      </c>
      <c r="AZ45" s="1">
        <v>50</v>
      </c>
      <c r="BA45" s="1">
        <v>45</v>
      </c>
      <c r="BB45" s="1">
        <v>51</v>
      </c>
      <c r="BC45" s="1">
        <v>51</v>
      </c>
      <c r="BD45" s="1">
        <v>56</v>
      </c>
      <c r="BE45" s="1">
        <v>68</v>
      </c>
      <c r="BF45" s="1">
        <v>50</v>
      </c>
      <c r="BG45" s="1">
        <v>53</v>
      </c>
      <c r="BH45" s="6"/>
    </row>
    <row r="46" spans="1:60" ht="13.5" customHeight="1" x14ac:dyDescent="0.2">
      <c r="A46" s="5"/>
      <c r="C46" s="1" t="s">
        <v>5</v>
      </c>
      <c r="AO46" s="1">
        <v>7</v>
      </c>
      <c r="AP46" s="1">
        <v>6</v>
      </c>
      <c r="AQ46" s="1">
        <v>8</v>
      </c>
      <c r="AR46" s="1">
        <v>7</v>
      </c>
      <c r="AS46" s="1">
        <v>3</v>
      </c>
      <c r="AT46" s="1">
        <v>6</v>
      </c>
      <c r="AU46" s="1">
        <v>7</v>
      </c>
      <c r="AV46" s="1">
        <v>6</v>
      </c>
      <c r="AW46" s="1">
        <v>5</v>
      </c>
      <c r="AX46" s="1">
        <v>7</v>
      </c>
      <c r="AY46" s="1">
        <v>2</v>
      </c>
      <c r="AZ46" s="1">
        <v>4</v>
      </c>
      <c r="BA46" s="1">
        <v>1</v>
      </c>
      <c r="BB46" s="1">
        <v>3</v>
      </c>
      <c r="BC46" s="1">
        <v>5</v>
      </c>
      <c r="BD46" s="1">
        <v>2</v>
      </c>
      <c r="BE46" s="1">
        <v>7</v>
      </c>
      <c r="BF46" s="1">
        <v>1</v>
      </c>
      <c r="BG46" s="1">
        <v>10</v>
      </c>
      <c r="BH46" s="6"/>
    </row>
    <row r="47" spans="1:60" ht="13.5" customHeight="1" x14ac:dyDescent="0.2">
      <c r="A47" s="5"/>
      <c r="W47" s="9">
        <f t="shared" ref="W47:AA47" si="31">W45</f>
        <v>10</v>
      </c>
      <c r="X47" s="9">
        <f t="shared" si="31"/>
        <v>6</v>
      </c>
      <c r="Y47" s="9">
        <f t="shared" si="31"/>
        <v>8</v>
      </c>
      <c r="Z47" s="9">
        <f t="shared" si="31"/>
        <v>10</v>
      </c>
      <c r="AA47" s="9">
        <f t="shared" si="31"/>
        <v>6</v>
      </c>
      <c r="AB47" s="9">
        <f t="shared" ref="AB47:AD47" si="32">AB45</f>
        <v>9</v>
      </c>
      <c r="AC47" s="9">
        <f t="shared" si="32"/>
        <v>8</v>
      </c>
      <c r="AD47" s="9">
        <f t="shared" si="32"/>
        <v>13</v>
      </c>
      <c r="AE47" s="9">
        <f t="shared" ref="AE47:AG47" si="33">AE45</f>
        <v>15</v>
      </c>
      <c r="AF47" s="9">
        <f t="shared" si="33"/>
        <v>16</v>
      </c>
      <c r="AG47" s="9">
        <f t="shared" si="33"/>
        <v>17</v>
      </c>
      <c r="AH47" s="9">
        <f>AH45</f>
        <v>13</v>
      </c>
      <c r="AI47" s="9">
        <f t="shared" ref="AI47:AJ47" si="34">AI45</f>
        <v>20</v>
      </c>
      <c r="AJ47" s="9">
        <f t="shared" si="34"/>
        <v>21</v>
      </c>
      <c r="AK47" s="9">
        <f t="shared" ref="AK47:AM47" si="35">AK45</f>
        <v>15</v>
      </c>
      <c r="AL47" s="9">
        <f t="shared" si="35"/>
        <v>14</v>
      </c>
      <c r="AM47" s="9">
        <f t="shared" si="35"/>
        <v>19</v>
      </c>
      <c r="AN47" s="9">
        <f>AN45</f>
        <v>19</v>
      </c>
      <c r="AO47" s="9">
        <f t="shared" ref="AO47:AW47" si="36">SUM(AO45:AO46)</f>
        <v>24</v>
      </c>
      <c r="AP47" s="9">
        <f t="shared" si="36"/>
        <v>29</v>
      </c>
      <c r="AQ47" s="9">
        <f t="shared" si="36"/>
        <v>44</v>
      </c>
      <c r="AR47" s="9">
        <f t="shared" si="36"/>
        <v>33</v>
      </c>
      <c r="AS47" s="9">
        <f t="shared" si="36"/>
        <v>39</v>
      </c>
      <c r="AT47" s="9">
        <f t="shared" si="36"/>
        <v>33</v>
      </c>
      <c r="AU47" s="9">
        <f t="shared" si="36"/>
        <v>43</v>
      </c>
      <c r="AV47" s="9">
        <f t="shared" si="36"/>
        <v>42</v>
      </c>
      <c r="AW47" s="9">
        <f t="shared" si="36"/>
        <v>48</v>
      </c>
      <c r="AX47" s="9">
        <f t="shared" ref="AX47" si="37">SUM(AX45:AX46)</f>
        <v>47</v>
      </c>
      <c r="AY47" s="9">
        <f t="shared" ref="AY47:AZ47" si="38">SUM(AY45:AY46)</f>
        <v>68</v>
      </c>
      <c r="AZ47" s="9">
        <f t="shared" si="38"/>
        <v>54</v>
      </c>
      <c r="BA47" s="9">
        <f t="shared" ref="BA47:BB47" si="39">SUM(BA45:BA46)</f>
        <v>46</v>
      </c>
      <c r="BB47" s="9">
        <f t="shared" si="39"/>
        <v>54</v>
      </c>
      <c r="BC47" s="9">
        <f t="shared" ref="BC47:BD47" si="40">SUM(BC45:BC46)</f>
        <v>56</v>
      </c>
      <c r="BD47" s="9">
        <f t="shared" si="40"/>
        <v>58</v>
      </c>
      <c r="BE47" s="9">
        <f>SUM(BE44:BE46)</f>
        <v>81</v>
      </c>
      <c r="BF47" s="9">
        <f>SUM(BF44:BF46)</f>
        <v>53</v>
      </c>
      <c r="BG47" s="9">
        <f>SUM(BG44:BG46)</f>
        <v>65</v>
      </c>
      <c r="BH47" s="6"/>
    </row>
    <row r="48" spans="1:60" ht="13.5" customHeight="1" x14ac:dyDescent="0.2">
      <c r="A48" s="5"/>
      <c r="B48" s="8" t="s">
        <v>85</v>
      </c>
      <c r="BH48" s="6"/>
    </row>
    <row r="49" spans="1:60" ht="13.5" customHeight="1" x14ac:dyDescent="0.2">
      <c r="A49" s="5"/>
      <c r="C49" s="1" t="s">
        <v>0</v>
      </c>
      <c r="W49" s="1">
        <v>8</v>
      </c>
      <c r="X49" s="1">
        <v>6</v>
      </c>
      <c r="Y49" s="1">
        <v>14</v>
      </c>
      <c r="Z49" s="1">
        <v>10</v>
      </c>
      <c r="AA49" s="1">
        <v>7</v>
      </c>
      <c r="AB49" s="1">
        <v>11</v>
      </c>
      <c r="AC49" s="1">
        <v>12</v>
      </c>
      <c r="AD49" s="1">
        <v>7</v>
      </c>
      <c r="AE49" s="1">
        <v>13</v>
      </c>
      <c r="AF49" s="1">
        <v>15</v>
      </c>
      <c r="AG49" s="1">
        <v>15</v>
      </c>
      <c r="AH49" s="1">
        <v>11</v>
      </c>
      <c r="AI49" s="1">
        <v>10</v>
      </c>
      <c r="AJ49" s="1">
        <v>15</v>
      </c>
      <c r="AK49" s="1">
        <v>9</v>
      </c>
      <c r="AL49" s="1">
        <v>8</v>
      </c>
      <c r="AM49" s="1">
        <v>12</v>
      </c>
      <c r="AN49" s="1">
        <v>15</v>
      </c>
      <c r="AO49" s="1">
        <v>12</v>
      </c>
      <c r="AP49" s="1">
        <v>17</v>
      </c>
      <c r="AQ49" s="1">
        <v>12</v>
      </c>
      <c r="AR49" s="1">
        <v>19</v>
      </c>
      <c r="AS49" s="1">
        <v>15</v>
      </c>
      <c r="AT49" s="1">
        <v>18</v>
      </c>
      <c r="AU49" s="1">
        <v>12</v>
      </c>
      <c r="AV49" s="1">
        <v>16</v>
      </c>
      <c r="AW49" s="1">
        <v>18</v>
      </c>
      <c r="AX49" s="1">
        <v>13</v>
      </c>
      <c r="AY49" s="1">
        <v>18</v>
      </c>
      <c r="AZ49" s="1">
        <v>12</v>
      </c>
      <c r="BA49" s="1">
        <v>16</v>
      </c>
      <c r="BB49" s="1">
        <v>15</v>
      </c>
      <c r="BC49" s="1">
        <v>22</v>
      </c>
      <c r="BD49" s="1">
        <v>17</v>
      </c>
      <c r="BE49" s="1">
        <v>21</v>
      </c>
      <c r="BF49" s="1">
        <v>17</v>
      </c>
      <c r="BG49" s="1">
        <v>28</v>
      </c>
      <c r="BH49" s="6"/>
    </row>
    <row r="50" spans="1:60" ht="13.5" customHeight="1" x14ac:dyDescent="0.2">
      <c r="A50" s="5"/>
      <c r="C50" s="1" t="s">
        <v>9</v>
      </c>
      <c r="AQ50" s="1">
        <v>1</v>
      </c>
      <c r="AR50" s="1">
        <v>2</v>
      </c>
      <c r="AS50" s="1">
        <v>1</v>
      </c>
      <c r="AT50" s="1">
        <v>2</v>
      </c>
      <c r="AU50" s="1">
        <v>1</v>
      </c>
      <c r="AV50" s="1">
        <v>1</v>
      </c>
      <c r="AW50" s="1">
        <v>1</v>
      </c>
      <c r="AX50" s="1">
        <v>3</v>
      </c>
      <c r="AY50" s="1">
        <v>2</v>
      </c>
      <c r="AZ50" s="1">
        <v>2</v>
      </c>
      <c r="BA50" s="1">
        <v>1</v>
      </c>
      <c r="BB50" s="1">
        <v>1</v>
      </c>
      <c r="BC50" s="1">
        <v>2</v>
      </c>
      <c r="BD50" s="1">
        <v>0</v>
      </c>
      <c r="BE50" s="1">
        <v>2</v>
      </c>
      <c r="BF50" s="1">
        <v>0</v>
      </c>
      <c r="BG50" s="1">
        <v>0</v>
      </c>
      <c r="BH50" s="6"/>
    </row>
    <row r="51" spans="1:60" ht="13.5" customHeight="1" x14ac:dyDescent="0.2">
      <c r="A51" s="5"/>
      <c r="C51" s="1" t="s">
        <v>5</v>
      </c>
      <c r="W51" s="1">
        <v>9</v>
      </c>
      <c r="X51" s="1">
        <v>8</v>
      </c>
      <c r="Y51" s="1">
        <v>6</v>
      </c>
      <c r="Z51" s="1">
        <v>5</v>
      </c>
      <c r="AA51" s="1">
        <v>7</v>
      </c>
      <c r="AB51" s="1">
        <v>3</v>
      </c>
      <c r="AC51" s="1">
        <v>6</v>
      </c>
      <c r="AD51" s="1">
        <v>14</v>
      </c>
      <c r="AE51" s="1">
        <v>5</v>
      </c>
      <c r="AF51" s="1">
        <v>7</v>
      </c>
      <c r="AG51" s="1">
        <v>5</v>
      </c>
      <c r="AH51" s="1">
        <v>10</v>
      </c>
      <c r="AI51" s="1">
        <v>6</v>
      </c>
      <c r="AJ51" s="1">
        <v>4</v>
      </c>
      <c r="AK51" s="1">
        <v>4</v>
      </c>
      <c r="AL51" s="1">
        <v>4</v>
      </c>
      <c r="AM51" s="1">
        <v>12</v>
      </c>
      <c r="AN51" s="1">
        <v>7</v>
      </c>
      <c r="AO51" s="1">
        <v>4</v>
      </c>
      <c r="AP51" s="1">
        <v>5</v>
      </c>
      <c r="AQ51" s="1">
        <v>5</v>
      </c>
      <c r="AR51" s="1">
        <v>7</v>
      </c>
      <c r="AS51" s="1">
        <v>8</v>
      </c>
      <c r="AT51" s="1">
        <v>2</v>
      </c>
      <c r="AU51" s="1">
        <v>12</v>
      </c>
      <c r="AV51" s="1">
        <v>8</v>
      </c>
      <c r="AW51" s="1">
        <v>8</v>
      </c>
      <c r="AX51" s="1">
        <v>10</v>
      </c>
      <c r="AY51" s="1">
        <v>18</v>
      </c>
      <c r="AZ51" s="1">
        <v>5</v>
      </c>
      <c r="BA51" s="1">
        <v>7</v>
      </c>
      <c r="BB51" s="1">
        <v>11</v>
      </c>
      <c r="BC51" s="1">
        <v>4</v>
      </c>
      <c r="BD51" s="1">
        <v>6</v>
      </c>
      <c r="BE51" s="1">
        <v>6</v>
      </c>
      <c r="BF51" s="1">
        <v>5</v>
      </c>
      <c r="BG51" s="1">
        <v>2</v>
      </c>
      <c r="BH51" s="6"/>
    </row>
    <row r="52" spans="1:60" ht="13.5" customHeight="1" x14ac:dyDescent="0.2">
      <c r="A52" s="5"/>
      <c r="C52" s="1" t="s">
        <v>7</v>
      </c>
      <c r="W52" s="1">
        <v>2</v>
      </c>
      <c r="X52" s="1">
        <v>0</v>
      </c>
      <c r="Y52" s="1">
        <v>1</v>
      </c>
      <c r="Z52" s="1">
        <v>2</v>
      </c>
      <c r="AA52" s="1">
        <v>0</v>
      </c>
      <c r="AB52" s="1">
        <v>2</v>
      </c>
      <c r="AC52" s="1">
        <v>1</v>
      </c>
      <c r="AD52" s="1">
        <v>1</v>
      </c>
      <c r="AE52" s="1">
        <v>0</v>
      </c>
      <c r="AF52" s="1">
        <v>0</v>
      </c>
      <c r="AG52" s="1">
        <v>0</v>
      </c>
      <c r="AH52" s="1">
        <v>4</v>
      </c>
      <c r="AI52" s="1">
        <v>2</v>
      </c>
      <c r="AJ52" s="1">
        <v>0</v>
      </c>
      <c r="AK52" s="1">
        <v>2</v>
      </c>
      <c r="AL52" s="1">
        <v>2</v>
      </c>
      <c r="AM52" s="1">
        <v>2</v>
      </c>
      <c r="AN52" s="1">
        <v>1</v>
      </c>
      <c r="AO52" s="1">
        <v>1</v>
      </c>
      <c r="AP52" s="1">
        <v>2</v>
      </c>
      <c r="AQ52" s="1">
        <v>3</v>
      </c>
      <c r="AR52" s="1">
        <v>2</v>
      </c>
      <c r="AS52" s="1">
        <v>3</v>
      </c>
      <c r="AT52" s="1">
        <v>1</v>
      </c>
      <c r="AU52" s="1">
        <v>0</v>
      </c>
      <c r="AV52" s="1">
        <v>4</v>
      </c>
      <c r="AW52" s="1">
        <v>4</v>
      </c>
      <c r="AX52" s="1">
        <v>1</v>
      </c>
      <c r="AY52" s="1">
        <v>5</v>
      </c>
      <c r="AZ52" s="1">
        <v>7</v>
      </c>
      <c r="BA52" s="1">
        <v>2</v>
      </c>
      <c r="BB52" s="1">
        <v>11</v>
      </c>
      <c r="BC52" s="1">
        <v>2</v>
      </c>
      <c r="BD52" s="1">
        <v>6</v>
      </c>
      <c r="BE52" s="1">
        <v>4</v>
      </c>
      <c r="BF52" s="1">
        <v>4</v>
      </c>
      <c r="BG52" s="1">
        <v>2</v>
      </c>
      <c r="BH52" s="6"/>
    </row>
    <row r="53" spans="1:60" ht="13.5" customHeight="1" x14ac:dyDescent="0.2">
      <c r="A53" s="5"/>
      <c r="W53" s="9">
        <f t="shared" ref="W53:AA53" si="41">SUM(W49:W52)</f>
        <v>19</v>
      </c>
      <c r="X53" s="9">
        <f t="shared" si="41"/>
        <v>14</v>
      </c>
      <c r="Y53" s="9">
        <f t="shared" si="41"/>
        <v>21</v>
      </c>
      <c r="Z53" s="9">
        <f t="shared" si="41"/>
        <v>17</v>
      </c>
      <c r="AA53" s="9">
        <f t="shared" si="41"/>
        <v>14</v>
      </c>
      <c r="AB53" s="9">
        <f t="shared" ref="AB53:AD53" si="42">SUM(AB49:AB52)</f>
        <v>16</v>
      </c>
      <c r="AC53" s="9">
        <f t="shared" si="42"/>
        <v>19</v>
      </c>
      <c r="AD53" s="9">
        <f t="shared" si="42"/>
        <v>22</v>
      </c>
      <c r="AE53" s="9">
        <f t="shared" ref="AE53:AG53" si="43">SUM(AE49:AE52)</f>
        <v>18</v>
      </c>
      <c r="AF53" s="9">
        <f t="shared" si="43"/>
        <v>22</v>
      </c>
      <c r="AG53" s="9">
        <f t="shared" si="43"/>
        <v>20</v>
      </c>
      <c r="AH53" s="9">
        <f>SUM(AH49:AH52)</f>
        <v>25</v>
      </c>
      <c r="AI53" s="9">
        <f t="shared" ref="AI53:AJ53" si="44">SUM(AI49:AI52)</f>
        <v>18</v>
      </c>
      <c r="AJ53" s="9">
        <f t="shared" si="44"/>
        <v>19</v>
      </c>
      <c r="AK53" s="9">
        <f t="shared" ref="AK53:AV53" si="45">SUM(AK49:AK52)</f>
        <v>15</v>
      </c>
      <c r="AL53" s="9">
        <f t="shared" si="45"/>
        <v>14</v>
      </c>
      <c r="AM53" s="9">
        <f t="shared" si="45"/>
        <v>26</v>
      </c>
      <c r="AN53" s="9">
        <f t="shared" si="45"/>
        <v>23</v>
      </c>
      <c r="AO53" s="9">
        <f t="shared" si="45"/>
        <v>17</v>
      </c>
      <c r="AP53" s="9">
        <f t="shared" si="45"/>
        <v>24</v>
      </c>
      <c r="AQ53" s="9">
        <f t="shared" si="45"/>
        <v>21</v>
      </c>
      <c r="AR53" s="9">
        <f t="shared" si="45"/>
        <v>30</v>
      </c>
      <c r="AS53" s="9">
        <f t="shared" si="45"/>
        <v>27</v>
      </c>
      <c r="AT53" s="9">
        <f t="shared" si="45"/>
        <v>23</v>
      </c>
      <c r="AU53" s="9">
        <f t="shared" si="45"/>
        <v>25</v>
      </c>
      <c r="AV53" s="9">
        <f t="shared" si="45"/>
        <v>29</v>
      </c>
      <c r="AW53" s="9">
        <f t="shared" ref="AW53:BB53" si="46">SUM(AW49:AW52)</f>
        <v>31</v>
      </c>
      <c r="AX53" s="9">
        <f t="shared" si="46"/>
        <v>27</v>
      </c>
      <c r="AY53" s="9">
        <f t="shared" si="46"/>
        <v>43</v>
      </c>
      <c r="AZ53" s="9">
        <f t="shared" si="46"/>
        <v>26</v>
      </c>
      <c r="BA53" s="9">
        <f t="shared" si="46"/>
        <v>26</v>
      </c>
      <c r="BB53" s="9">
        <f t="shared" si="46"/>
        <v>38</v>
      </c>
      <c r="BC53" s="9">
        <f t="shared" ref="BC53:BD53" si="47">SUM(BC49:BC52)</f>
        <v>30</v>
      </c>
      <c r="BD53" s="9">
        <f t="shared" si="47"/>
        <v>29</v>
      </c>
      <c r="BE53" s="9">
        <f t="shared" ref="BE53:BF53" si="48">SUM(BE49:BE52)</f>
        <v>33</v>
      </c>
      <c r="BF53" s="9">
        <f t="shared" si="48"/>
        <v>26</v>
      </c>
      <c r="BG53" s="9">
        <f t="shared" ref="BG53" si="49">SUM(BG49:BG52)</f>
        <v>32</v>
      </c>
      <c r="BH53" s="6"/>
    </row>
    <row r="54" spans="1:60" ht="13.5" customHeight="1" x14ac:dyDescent="0.2">
      <c r="A54" s="5"/>
      <c r="B54" s="8" t="s">
        <v>84</v>
      </c>
      <c r="BH54" s="6"/>
    </row>
    <row r="55" spans="1:60" ht="13.5" customHeight="1" x14ac:dyDescent="0.2">
      <c r="A55" s="5"/>
      <c r="B55" s="8"/>
      <c r="C55" s="1" t="s">
        <v>10</v>
      </c>
      <c r="BF55" s="1">
        <v>0</v>
      </c>
      <c r="BG55" s="1">
        <v>1</v>
      </c>
      <c r="BH55" s="6"/>
    </row>
    <row r="56" spans="1:60" ht="13.5" customHeight="1" x14ac:dyDescent="0.2">
      <c r="A56" s="5"/>
      <c r="B56" s="8"/>
      <c r="C56" s="1" t="s">
        <v>0</v>
      </c>
      <c r="BF56" s="2"/>
      <c r="BG56" s="1">
        <v>2</v>
      </c>
      <c r="BH56" s="6"/>
    </row>
    <row r="57" spans="1:60" ht="13.5" hidden="1" customHeight="1" x14ac:dyDescent="0.2">
      <c r="A57" s="5"/>
      <c r="C57" s="1" t="s">
        <v>9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1</v>
      </c>
      <c r="AU57" s="1">
        <v>0</v>
      </c>
      <c r="AV57" s="1">
        <v>0</v>
      </c>
      <c r="AW57" s="1">
        <v>10</v>
      </c>
      <c r="BH57" s="6"/>
    </row>
    <row r="58" spans="1:60" ht="13.5" customHeight="1" x14ac:dyDescent="0.2">
      <c r="A58" s="5"/>
      <c r="AO58" s="9">
        <f t="shared" ref="AO58:AV58" si="50">AO57</f>
        <v>0</v>
      </c>
      <c r="AP58" s="9">
        <f t="shared" si="50"/>
        <v>0</v>
      </c>
      <c r="AQ58" s="9">
        <f t="shared" si="50"/>
        <v>0</v>
      </c>
      <c r="AR58" s="9">
        <f t="shared" si="50"/>
        <v>0</v>
      </c>
      <c r="AS58" s="9">
        <f t="shared" si="50"/>
        <v>0</v>
      </c>
      <c r="AT58" s="9">
        <f t="shared" si="50"/>
        <v>1</v>
      </c>
      <c r="AU58" s="9">
        <f t="shared" si="50"/>
        <v>0</v>
      </c>
      <c r="AV58" s="9">
        <f t="shared" si="50"/>
        <v>0</v>
      </c>
      <c r="AW58" s="9">
        <f t="shared" ref="AW58" si="51">AW57</f>
        <v>10</v>
      </c>
      <c r="BF58" s="1">
        <f>BF55</f>
        <v>0</v>
      </c>
      <c r="BG58" s="9">
        <f>SUM(BG55:BG57)</f>
        <v>3</v>
      </c>
      <c r="BH58" s="6"/>
    </row>
    <row r="59" spans="1:60" ht="13.5" customHeight="1" x14ac:dyDescent="0.2">
      <c r="A59" s="5"/>
      <c r="B59" s="8" t="s">
        <v>82</v>
      </c>
      <c r="BH59" s="6"/>
    </row>
    <row r="60" spans="1:60" ht="13.5" customHeight="1" x14ac:dyDescent="0.2">
      <c r="A60" s="5"/>
      <c r="B60" s="8"/>
      <c r="C60" s="1" t="s">
        <v>10</v>
      </c>
      <c r="BE60" s="1">
        <v>0</v>
      </c>
      <c r="BF60" s="1">
        <v>1</v>
      </c>
      <c r="BG60" s="1">
        <v>1</v>
      </c>
      <c r="BH60" s="6"/>
    </row>
    <row r="61" spans="1:60" ht="13.5" customHeight="1" x14ac:dyDescent="0.2">
      <c r="A61" s="5"/>
      <c r="C61" s="1" t="s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2</v>
      </c>
      <c r="AE61" s="1">
        <v>1</v>
      </c>
      <c r="AF61" s="1">
        <v>0</v>
      </c>
      <c r="AG61" s="1">
        <v>0</v>
      </c>
      <c r="AH61" s="1">
        <v>0</v>
      </c>
      <c r="AI61" s="1">
        <v>0</v>
      </c>
      <c r="AJ61" s="1">
        <v>1</v>
      </c>
      <c r="AK61" s="1">
        <v>1</v>
      </c>
      <c r="AL61" s="1">
        <v>0</v>
      </c>
      <c r="AM61" s="1">
        <v>2</v>
      </c>
      <c r="AN61" s="1">
        <v>1</v>
      </c>
      <c r="AO61" s="1">
        <v>0</v>
      </c>
      <c r="AP61" s="1">
        <v>0</v>
      </c>
      <c r="AQ61" s="1">
        <v>0</v>
      </c>
      <c r="AR61" s="1">
        <v>1</v>
      </c>
      <c r="AS61" s="1">
        <v>1</v>
      </c>
      <c r="AT61" s="1">
        <v>2</v>
      </c>
      <c r="AU61" s="1">
        <v>1</v>
      </c>
      <c r="AV61" s="1">
        <v>0</v>
      </c>
      <c r="AW61" s="1">
        <v>2</v>
      </c>
      <c r="AX61" s="1">
        <v>2</v>
      </c>
      <c r="AY61" s="1">
        <v>7</v>
      </c>
      <c r="AZ61" s="1">
        <v>4</v>
      </c>
      <c r="BA61" s="1">
        <v>3</v>
      </c>
      <c r="BB61" s="1">
        <v>2</v>
      </c>
      <c r="BC61" s="1">
        <v>1</v>
      </c>
      <c r="BD61" s="1">
        <v>1</v>
      </c>
      <c r="BE61" s="1">
        <v>3</v>
      </c>
      <c r="BF61" s="1">
        <v>3</v>
      </c>
      <c r="BG61" s="1">
        <v>2</v>
      </c>
      <c r="BH61" s="6"/>
    </row>
    <row r="62" spans="1:60" ht="13.5" customHeight="1" x14ac:dyDescent="0.2">
      <c r="A62" s="5"/>
      <c r="W62" s="9">
        <f t="shared" ref="W62:BC62" si="52">W61</f>
        <v>0</v>
      </c>
      <c r="X62" s="9">
        <f t="shared" si="52"/>
        <v>0</v>
      </c>
      <c r="Y62" s="9">
        <f t="shared" si="52"/>
        <v>0</v>
      </c>
      <c r="Z62" s="9">
        <f t="shared" si="52"/>
        <v>0</v>
      </c>
      <c r="AA62" s="9">
        <f t="shared" si="52"/>
        <v>0</v>
      </c>
      <c r="AB62" s="9">
        <f t="shared" si="52"/>
        <v>0</v>
      </c>
      <c r="AC62" s="9">
        <f t="shared" si="52"/>
        <v>0</v>
      </c>
      <c r="AD62" s="9">
        <f t="shared" si="52"/>
        <v>2</v>
      </c>
      <c r="AE62" s="9">
        <f t="shared" si="52"/>
        <v>1</v>
      </c>
      <c r="AF62" s="9">
        <f t="shared" si="52"/>
        <v>0</v>
      </c>
      <c r="AG62" s="9">
        <f t="shared" si="52"/>
        <v>0</v>
      </c>
      <c r="AH62" s="9">
        <f t="shared" si="52"/>
        <v>0</v>
      </c>
      <c r="AI62" s="9">
        <f t="shared" si="52"/>
        <v>0</v>
      </c>
      <c r="AJ62" s="9">
        <f t="shared" si="52"/>
        <v>1</v>
      </c>
      <c r="AK62" s="9">
        <f t="shared" si="52"/>
        <v>1</v>
      </c>
      <c r="AL62" s="9">
        <f t="shared" si="52"/>
        <v>0</v>
      </c>
      <c r="AM62" s="9">
        <f t="shared" si="52"/>
        <v>2</v>
      </c>
      <c r="AN62" s="9">
        <f t="shared" si="52"/>
        <v>1</v>
      </c>
      <c r="AO62" s="9">
        <f t="shared" si="52"/>
        <v>0</v>
      </c>
      <c r="AP62" s="9">
        <f t="shared" si="52"/>
        <v>0</v>
      </c>
      <c r="AQ62" s="9">
        <f t="shared" si="52"/>
        <v>0</v>
      </c>
      <c r="AR62" s="9">
        <f t="shared" si="52"/>
        <v>1</v>
      </c>
      <c r="AS62" s="9">
        <f t="shared" si="52"/>
        <v>1</v>
      </c>
      <c r="AT62" s="9">
        <f t="shared" si="52"/>
        <v>2</v>
      </c>
      <c r="AU62" s="9">
        <f t="shared" si="52"/>
        <v>1</v>
      </c>
      <c r="AV62" s="9">
        <f t="shared" si="52"/>
        <v>0</v>
      </c>
      <c r="AW62" s="9">
        <f t="shared" si="52"/>
        <v>2</v>
      </c>
      <c r="AX62" s="9">
        <f t="shared" si="52"/>
        <v>2</v>
      </c>
      <c r="AY62" s="9">
        <f t="shared" si="52"/>
        <v>7</v>
      </c>
      <c r="AZ62" s="9">
        <f t="shared" si="52"/>
        <v>4</v>
      </c>
      <c r="BA62" s="9">
        <f t="shared" si="52"/>
        <v>3</v>
      </c>
      <c r="BB62" s="9">
        <f t="shared" si="52"/>
        <v>2</v>
      </c>
      <c r="BC62" s="9">
        <f t="shared" si="52"/>
        <v>1</v>
      </c>
      <c r="BD62" s="9">
        <f>BD61</f>
        <v>1</v>
      </c>
      <c r="BE62" s="9">
        <f>SUM(BE60:BE61)</f>
        <v>3</v>
      </c>
      <c r="BF62" s="9">
        <f>SUM(BF60:BF61)</f>
        <v>4</v>
      </c>
      <c r="BG62" s="9">
        <f>SUM(BG60:BG61)</f>
        <v>3</v>
      </c>
      <c r="BH62" s="6"/>
    </row>
    <row r="63" spans="1:60" ht="13.5" customHeight="1" x14ac:dyDescent="0.2">
      <c r="A63" s="5"/>
      <c r="B63" s="8" t="s">
        <v>81</v>
      </c>
      <c r="BH63" s="6"/>
    </row>
    <row r="64" spans="1:60" ht="13.5" customHeight="1" x14ac:dyDescent="0.2">
      <c r="A64" s="5"/>
      <c r="C64" s="1" t="s">
        <v>0</v>
      </c>
      <c r="W64" s="1">
        <v>21</v>
      </c>
      <c r="X64" s="1">
        <v>24</v>
      </c>
      <c r="Y64" s="1">
        <v>21</v>
      </c>
      <c r="Z64" s="1">
        <v>17</v>
      </c>
      <c r="AA64" s="1">
        <v>11</v>
      </c>
      <c r="AB64" s="1">
        <v>24</v>
      </c>
      <c r="AC64" s="1">
        <v>36</v>
      </c>
      <c r="AD64" s="1">
        <v>30</v>
      </c>
      <c r="AE64" s="1">
        <v>39</v>
      </c>
      <c r="AF64" s="1">
        <v>33</v>
      </c>
      <c r="AG64" s="1">
        <v>45</v>
      </c>
      <c r="AH64" s="1">
        <v>27</v>
      </c>
      <c r="AI64" s="1">
        <v>43</v>
      </c>
      <c r="AJ64" s="1">
        <v>36</v>
      </c>
      <c r="AK64" s="1">
        <v>41</v>
      </c>
      <c r="AL64" s="1">
        <v>22</v>
      </c>
      <c r="AM64" s="1">
        <v>37</v>
      </c>
      <c r="AN64" s="1">
        <v>27</v>
      </c>
      <c r="AO64" s="1">
        <v>26</v>
      </c>
      <c r="AP64" s="1">
        <v>34</v>
      </c>
      <c r="AQ64" s="1">
        <v>35</v>
      </c>
      <c r="AR64" s="1">
        <v>33</v>
      </c>
      <c r="AS64" s="1">
        <v>31</v>
      </c>
      <c r="AT64" s="1">
        <v>27</v>
      </c>
      <c r="AU64" s="1">
        <v>32</v>
      </c>
      <c r="AV64" s="1">
        <v>52</v>
      </c>
      <c r="AW64" s="1">
        <v>46</v>
      </c>
      <c r="AX64" s="1">
        <v>69</v>
      </c>
      <c r="AY64" s="1">
        <v>52</v>
      </c>
      <c r="AZ64" s="1">
        <v>68</v>
      </c>
      <c r="BA64" s="1">
        <v>48</v>
      </c>
      <c r="BB64" s="1">
        <v>62</v>
      </c>
      <c r="BC64" s="1">
        <v>45</v>
      </c>
      <c r="BD64" s="1">
        <v>68</v>
      </c>
      <c r="BE64" s="1">
        <v>39</v>
      </c>
      <c r="BF64" s="1">
        <v>48</v>
      </c>
      <c r="BG64" s="1">
        <v>33</v>
      </c>
      <c r="BH64" s="6"/>
    </row>
    <row r="65" spans="1:60" ht="13.5" customHeight="1" x14ac:dyDescent="0.2">
      <c r="A65" s="5"/>
      <c r="C65" s="1" t="s">
        <v>9</v>
      </c>
      <c r="BE65" s="1">
        <v>0</v>
      </c>
      <c r="BF65" s="1">
        <v>1</v>
      </c>
      <c r="BG65" s="1">
        <v>0</v>
      </c>
      <c r="BH65" s="6"/>
    </row>
    <row r="66" spans="1:60" ht="13.5" customHeight="1" x14ac:dyDescent="0.2">
      <c r="A66" s="5"/>
      <c r="C66" s="1" t="s">
        <v>5</v>
      </c>
      <c r="W66" s="1">
        <v>16</v>
      </c>
      <c r="X66" s="1">
        <v>16</v>
      </c>
      <c r="Y66" s="1">
        <v>12</v>
      </c>
      <c r="Z66" s="1">
        <v>12</v>
      </c>
      <c r="AA66" s="1">
        <v>6</v>
      </c>
      <c r="AB66" s="1">
        <v>10</v>
      </c>
      <c r="AC66" s="1">
        <v>14</v>
      </c>
      <c r="AD66" s="1">
        <v>14</v>
      </c>
      <c r="AE66" s="1">
        <v>17</v>
      </c>
      <c r="AF66" s="1">
        <v>21</v>
      </c>
      <c r="AG66" s="1">
        <v>13</v>
      </c>
      <c r="AH66" s="1">
        <v>9</v>
      </c>
      <c r="AI66" s="1">
        <v>15</v>
      </c>
      <c r="AJ66" s="1">
        <v>19</v>
      </c>
      <c r="AK66" s="1">
        <v>28</v>
      </c>
      <c r="AL66" s="1">
        <v>27</v>
      </c>
      <c r="AM66" s="1">
        <v>19</v>
      </c>
      <c r="AN66" s="1">
        <v>31</v>
      </c>
      <c r="AO66" s="1">
        <v>31</v>
      </c>
      <c r="AP66" s="1">
        <v>29</v>
      </c>
      <c r="AQ66" s="1">
        <v>25</v>
      </c>
      <c r="AR66" s="1">
        <v>9</v>
      </c>
      <c r="AS66" s="1">
        <v>14</v>
      </c>
      <c r="AT66" s="1">
        <v>6</v>
      </c>
      <c r="AU66" s="1">
        <v>10</v>
      </c>
      <c r="AV66" s="1">
        <v>18</v>
      </c>
      <c r="AW66" s="1">
        <v>15</v>
      </c>
      <c r="AX66" s="1">
        <v>24</v>
      </c>
      <c r="AY66" s="1">
        <v>25</v>
      </c>
      <c r="AZ66" s="1">
        <v>27</v>
      </c>
      <c r="BA66" s="1">
        <v>23</v>
      </c>
      <c r="BB66" s="1">
        <v>17</v>
      </c>
      <c r="BC66" s="1">
        <v>18</v>
      </c>
      <c r="BD66" s="1">
        <v>10</v>
      </c>
      <c r="BE66" s="1">
        <v>6</v>
      </c>
      <c r="BF66" s="1">
        <v>10</v>
      </c>
      <c r="BG66" s="1">
        <v>15</v>
      </c>
      <c r="BH66" s="6"/>
    </row>
    <row r="67" spans="1:60" ht="13.5" customHeight="1" x14ac:dyDescent="0.2">
      <c r="A67" s="5"/>
      <c r="C67" s="1" t="s">
        <v>7</v>
      </c>
      <c r="W67" s="1">
        <v>8</v>
      </c>
      <c r="X67" s="1">
        <v>6</v>
      </c>
      <c r="Y67" s="1">
        <v>8</v>
      </c>
      <c r="Z67" s="1">
        <v>14</v>
      </c>
      <c r="AA67" s="1">
        <v>14</v>
      </c>
      <c r="AB67" s="1">
        <v>7</v>
      </c>
      <c r="AC67" s="1">
        <v>10</v>
      </c>
      <c r="AD67" s="1">
        <v>18</v>
      </c>
      <c r="AE67" s="1">
        <v>7</v>
      </c>
      <c r="AF67" s="1">
        <v>17</v>
      </c>
      <c r="AG67" s="1">
        <v>13</v>
      </c>
      <c r="AH67" s="1">
        <v>15</v>
      </c>
      <c r="AI67" s="1">
        <v>11</v>
      </c>
      <c r="AJ67" s="1">
        <v>19</v>
      </c>
      <c r="AK67" s="1">
        <v>9</v>
      </c>
      <c r="AL67" s="1">
        <v>14</v>
      </c>
      <c r="AM67" s="1">
        <v>10</v>
      </c>
      <c r="AN67" s="1">
        <v>19</v>
      </c>
      <c r="AO67" s="1">
        <v>9</v>
      </c>
      <c r="AP67" s="1">
        <v>19</v>
      </c>
      <c r="AQ67" s="1">
        <v>12</v>
      </c>
      <c r="AR67" s="1">
        <v>10</v>
      </c>
      <c r="AS67" s="1">
        <v>13</v>
      </c>
      <c r="AT67" s="1">
        <v>12</v>
      </c>
      <c r="AU67" s="1">
        <v>21</v>
      </c>
      <c r="AV67" s="1">
        <v>16</v>
      </c>
      <c r="AW67" s="1">
        <v>14</v>
      </c>
      <c r="AX67" s="1">
        <v>17</v>
      </c>
      <c r="AY67" s="1">
        <v>15</v>
      </c>
      <c r="AZ67" s="1">
        <v>20</v>
      </c>
      <c r="BA67" s="1">
        <v>21</v>
      </c>
      <c r="BB67" s="1">
        <v>18</v>
      </c>
      <c r="BC67" s="1">
        <v>13</v>
      </c>
      <c r="BD67" s="1">
        <v>25</v>
      </c>
      <c r="BE67" s="1">
        <v>16</v>
      </c>
      <c r="BF67" s="1">
        <v>18</v>
      </c>
      <c r="BG67" s="1">
        <v>17</v>
      </c>
      <c r="BH67" s="6"/>
    </row>
    <row r="68" spans="1:60" ht="13.5" customHeight="1" x14ac:dyDescent="0.2">
      <c r="A68" s="5"/>
      <c r="W68" s="9">
        <f t="shared" ref="W68:AA68" si="53">SUM(W64:W67)</f>
        <v>45</v>
      </c>
      <c r="X68" s="9">
        <f t="shared" si="53"/>
        <v>46</v>
      </c>
      <c r="Y68" s="9">
        <f t="shared" si="53"/>
        <v>41</v>
      </c>
      <c r="Z68" s="9">
        <f t="shared" si="53"/>
        <v>43</v>
      </c>
      <c r="AA68" s="9">
        <f t="shared" si="53"/>
        <v>31</v>
      </c>
      <c r="AB68" s="9">
        <f t="shared" ref="AB68:AD68" si="54">SUM(AB64:AB67)</f>
        <v>41</v>
      </c>
      <c r="AC68" s="9">
        <f t="shared" si="54"/>
        <v>60</v>
      </c>
      <c r="AD68" s="9">
        <f t="shared" si="54"/>
        <v>62</v>
      </c>
      <c r="AE68" s="9">
        <f t="shared" ref="AE68:AG68" si="55">SUM(AE64:AE67)</f>
        <v>63</v>
      </c>
      <c r="AF68" s="9">
        <f t="shared" si="55"/>
        <v>71</v>
      </c>
      <c r="AG68" s="9">
        <f t="shared" si="55"/>
        <v>71</v>
      </c>
      <c r="AH68" s="9">
        <f t="shared" ref="AH68:AJ68" si="56">SUM(AH64:AH67)</f>
        <v>51</v>
      </c>
      <c r="AI68" s="9">
        <f t="shared" si="56"/>
        <v>69</v>
      </c>
      <c r="AJ68" s="9">
        <f t="shared" si="56"/>
        <v>74</v>
      </c>
      <c r="AK68" s="9">
        <f t="shared" ref="AK68:AV68" si="57">SUM(AK64:AK67)</f>
        <v>78</v>
      </c>
      <c r="AL68" s="9">
        <f t="shared" si="57"/>
        <v>63</v>
      </c>
      <c r="AM68" s="9">
        <f t="shared" si="57"/>
        <v>66</v>
      </c>
      <c r="AN68" s="9">
        <f t="shared" si="57"/>
        <v>77</v>
      </c>
      <c r="AO68" s="9">
        <f t="shared" si="57"/>
        <v>66</v>
      </c>
      <c r="AP68" s="9">
        <f t="shared" si="57"/>
        <v>82</v>
      </c>
      <c r="AQ68" s="9">
        <f t="shared" si="57"/>
        <v>72</v>
      </c>
      <c r="AR68" s="9">
        <f t="shared" si="57"/>
        <v>52</v>
      </c>
      <c r="AS68" s="9">
        <f t="shared" si="57"/>
        <v>58</v>
      </c>
      <c r="AT68" s="9">
        <f t="shared" si="57"/>
        <v>45</v>
      </c>
      <c r="AU68" s="9">
        <f t="shared" si="57"/>
        <v>63</v>
      </c>
      <c r="AV68" s="9">
        <f t="shared" si="57"/>
        <v>86</v>
      </c>
      <c r="AW68" s="9">
        <f t="shared" ref="AW68:BB68" si="58">SUM(AW64:AW67)</f>
        <v>75</v>
      </c>
      <c r="AX68" s="9">
        <f t="shared" si="58"/>
        <v>110</v>
      </c>
      <c r="AY68" s="9">
        <f t="shared" si="58"/>
        <v>92</v>
      </c>
      <c r="AZ68" s="9">
        <f t="shared" si="58"/>
        <v>115</v>
      </c>
      <c r="BA68" s="9">
        <f t="shared" si="58"/>
        <v>92</v>
      </c>
      <c r="BB68" s="9">
        <f t="shared" si="58"/>
        <v>97</v>
      </c>
      <c r="BC68" s="9">
        <f t="shared" ref="BC68:BD68" si="59">SUM(BC64:BC67)</f>
        <v>76</v>
      </c>
      <c r="BD68" s="9">
        <f t="shared" si="59"/>
        <v>103</v>
      </c>
      <c r="BE68" s="9">
        <f t="shared" ref="BE68:BF68" si="60">SUM(BE64:BE67)</f>
        <v>61</v>
      </c>
      <c r="BF68" s="9">
        <f t="shared" si="60"/>
        <v>77</v>
      </c>
      <c r="BG68" s="9">
        <f t="shared" ref="BG68" si="61">SUM(BG64:BG67)</f>
        <v>65</v>
      </c>
      <c r="BH68" s="6"/>
    </row>
    <row r="69" spans="1:60" ht="13.5" customHeight="1" x14ac:dyDescent="0.2">
      <c r="A69" s="5"/>
      <c r="B69" s="8" t="s">
        <v>80</v>
      </c>
      <c r="BH69" s="6"/>
    </row>
    <row r="70" spans="1:60" ht="13.5" customHeight="1" x14ac:dyDescent="0.2">
      <c r="A70" s="5"/>
      <c r="C70" s="1" t="s">
        <v>0</v>
      </c>
      <c r="W70" s="1">
        <v>8</v>
      </c>
      <c r="X70" s="1">
        <v>7</v>
      </c>
      <c r="Y70" s="1">
        <v>16</v>
      </c>
      <c r="Z70" s="1">
        <v>9</v>
      </c>
      <c r="AA70" s="1">
        <v>16</v>
      </c>
      <c r="AB70" s="1">
        <v>12</v>
      </c>
      <c r="AC70" s="1">
        <v>13</v>
      </c>
      <c r="AD70" s="1">
        <v>12</v>
      </c>
      <c r="AE70" s="1">
        <v>20</v>
      </c>
      <c r="AF70" s="1">
        <v>15</v>
      </c>
      <c r="AG70" s="1">
        <v>25</v>
      </c>
      <c r="AH70" s="1">
        <v>17</v>
      </c>
      <c r="AI70" s="1">
        <v>14</v>
      </c>
      <c r="AJ70" s="1">
        <v>21</v>
      </c>
      <c r="AK70" s="1">
        <v>9</v>
      </c>
      <c r="AL70" s="1">
        <v>22</v>
      </c>
      <c r="AM70" s="1">
        <v>10</v>
      </c>
      <c r="AN70" s="1">
        <v>13</v>
      </c>
      <c r="AO70" s="1">
        <v>22</v>
      </c>
      <c r="AP70" s="1">
        <v>16</v>
      </c>
      <c r="AQ70" s="1">
        <v>23</v>
      </c>
      <c r="AR70" s="1">
        <v>19</v>
      </c>
      <c r="AS70" s="1">
        <v>23</v>
      </c>
      <c r="AT70" s="1">
        <v>28</v>
      </c>
      <c r="AU70" s="1">
        <v>30</v>
      </c>
      <c r="AV70" s="1">
        <v>33</v>
      </c>
      <c r="AW70" s="1">
        <v>41</v>
      </c>
      <c r="AX70" s="1">
        <v>37</v>
      </c>
      <c r="AY70" s="1">
        <v>48</v>
      </c>
      <c r="AZ70" s="1">
        <v>57</v>
      </c>
      <c r="BA70" s="1">
        <v>37</v>
      </c>
      <c r="BB70" s="1">
        <v>14</v>
      </c>
      <c r="BC70" s="1">
        <v>17</v>
      </c>
      <c r="BD70" s="1">
        <v>20</v>
      </c>
      <c r="BE70" s="1">
        <v>24</v>
      </c>
      <c r="BF70" s="1">
        <v>13</v>
      </c>
      <c r="BG70" s="1">
        <v>18</v>
      </c>
      <c r="BH70" s="6"/>
    </row>
    <row r="71" spans="1:60" ht="13.5" customHeight="1" x14ac:dyDescent="0.2">
      <c r="A71" s="5"/>
      <c r="C71" s="1" t="s">
        <v>9</v>
      </c>
      <c r="AQ71" s="1">
        <v>0</v>
      </c>
      <c r="AR71" s="1">
        <v>0</v>
      </c>
      <c r="AS71" s="1">
        <v>2</v>
      </c>
      <c r="AT71" s="1">
        <v>0</v>
      </c>
      <c r="AU71" s="1">
        <v>2</v>
      </c>
      <c r="AV71" s="1">
        <v>0</v>
      </c>
      <c r="AW71" s="1">
        <v>1</v>
      </c>
      <c r="AX71" s="1">
        <v>0</v>
      </c>
      <c r="AY71" s="1">
        <v>0</v>
      </c>
      <c r="AZ71" s="1">
        <v>1</v>
      </c>
      <c r="BA71" s="1">
        <v>7</v>
      </c>
      <c r="BB71" s="1">
        <v>5</v>
      </c>
      <c r="BC71" s="1">
        <v>5</v>
      </c>
      <c r="BD71" s="1">
        <v>7</v>
      </c>
      <c r="BE71" s="1">
        <v>12</v>
      </c>
      <c r="BF71" s="1">
        <v>10</v>
      </c>
      <c r="BG71" s="1">
        <v>6</v>
      </c>
      <c r="BH71" s="6"/>
    </row>
    <row r="72" spans="1:60" ht="13.5" customHeight="1" x14ac:dyDescent="0.2">
      <c r="A72" s="5"/>
      <c r="C72" s="1" t="s">
        <v>5</v>
      </c>
      <c r="AX72" s="1">
        <v>0</v>
      </c>
      <c r="AY72" s="1">
        <v>0</v>
      </c>
      <c r="AZ72" s="1">
        <v>1</v>
      </c>
      <c r="BA72" s="1">
        <v>5</v>
      </c>
      <c r="BB72" s="1">
        <v>9</v>
      </c>
      <c r="BC72" s="1">
        <v>9</v>
      </c>
      <c r="BD72" s="1">
        <v>15</v>
      </c>
      <c r="BE72" s="1">
        <v>14</v>
      </c>
      <c r="BF72" s="1">
        <v>18</v>
      </c>
      <c r="BG72" s="1">
        <v>18</v>
      </c>
      <c r="BH72" s="6"/>
    </row>
    <row r="73" spans="1:60" ht="13.5" customHeight="1" x14ac:dyDescent="0.2">
      <c r="A73" s="5"/>
      <c r="W73" s="9">
        <f t="shared" ref="W73:AA73" si="62">W70</f>
        <v>8</v>
      </c>
      <c r="X73" s="9">
        <f t="shared" si="62"/>
        <v>7</v>
      </c>
      <c r="Y73" s="9">
        <f t="shared" si="62"/>
        <v>16</v>
      </c>
      <c r="Z73" s="9">
        <f t="shared" si="62"/>
        <v>9</v>
      </c>
      <c r="AA73" s="9">
        <f t="shared" si="62"/>
        <v>16</v>
      </c>
      <c r="AB73" s="9">
        <f t="shared" ref="AB73:AD73" si="63">AB70</f>
        <v>12</v>
      </c>
      <c r="AC73" s="9">
        <f t="shared" si="63"/>
        <v>13</v>
      </c>
      <c r="AD73" s="9">
        <f t="shared" si="63"/>
        <v>12</v>
      </c>
      <c r="AE73" s="9">
        <f t="shared" ref="AE73:AG73" si="64">AE70</f>
        <v>20</v>
      </c>
      <c r="AF73" s="9">
        <f t="shared" si="64"/>
        <v>15</v>
      </c>
      <c r="AG73" s="9">
        <f t="shared" si="64"/>
        <v>25</v>
      </c>
      <c r="AH73" s="9">
        <f t="shared" ref="AH73:AJ73" si="65">AH70</f>
        <v>17</v>
      </c>
      <c r="AI73" s="9">
        <f t="shared" si="65"/>
        <v>14</v>
      </c>
      <c r="AJ73" s="9">
        <f t="shared" si="65"/>
        <v>21</v>
      </c>
      <c r="AK73" s="9">
        <f t="shared" ref="AK73:AO73" si="66">AK70</f>
        <v>9</v>
      </c>
      <c r="AL73" s="9">
        <f t="shared" si="66"/>
        <v>22</v>
      </c>
      <c r="AM73" s="9">
        <f t="shared" si="66"/>
        <v>10</v>
      </c>
      <c r="AN73" s="9">
        <f t="shared" si="66"/>
        <v>13</v>
      </c>
      <c r="AO73" s="9">
        <f t="shared" si="66"/>
        <v>22</v>
      </c>
      <c r="AP73" s="9">
        <f>AP70</f>
        <v>16</v>
      </c>
      <c r="AQ73" s="9">
        <f t="shared" ref="AQ73:AV73" si="67">SUM(AQ70:AQ71)</f>
        <v>23</v>
      </c>
      <c r="AR73" s="9">
        <f t="shared" si="67"/>
        <v>19</v>
      </c>
      <c r="AS73" s="9">
        <f t="shared" si="67"/>
        <v>25</v>
      </c>
      <c r="AT73" s="9">
        <f t="shared" si="67"/>
        <v>28</v>
      </c>
      <c r="AU73" s="9">
        <f>SUM(AU70:AU71)</f>
        <v>32</v>
      </c>
      <c r="AV73" s="9">
        <f t="shared" si="67"/>
        <v>33</v>
      </c>
      <c r="AW73" s="9">
        <f>SUM(AW70:AW71)</f>
        <v>42</v>
      </c>
      <c r="AX73" s="9">
        <f t="shared" ref="AX73:BC73" si="68">SUM(AX70:AX72)</f>
        <v>37</v>
      </c>
      <c r="AY73" s="9">
        <f t="shared" si="68"/>
        <v>48</v>
      </c>
      <c r="AZ73" s="9">
        <f t="shared" si="68"/>
        <v>59</v>
      </c>
      <c r="BA73" s="9">
        <f t="shared" si="68"/>
        <v>49</v>
      </c>
      <c r="BB73" s="9">
        <f t="shared" si="68"/>
        <v>28</v>
      </c>
      <c r="BC73" s="9">
        <f t="shared" si="68"/>
        <v>31</v>
      </c>
      <c r="BD73" s="9">
        <f t="shared" ref="BD73" si="69">SUM(BD70:BD72)</f>
        <v>42</v>
      </c>
      <c r="BE73" s="9">
        <f t="shared" ref="BE73:BF73" si="70">SUM(BE70:BE72)</f>
        <v>50</v>
      </c>
      <c r="BF73" s="9">
        <f t="shared" si="70"/>
        <v>41</v>
      </c>
      <c r="BG73" s="9">
        <f t="shared" ref="BG73" si="71">SUM(BG70:BG72)</f>
        <v>42</v>
      </c>
      <c r="BH73" s="6"/>
    </row>
    <row r="74" spans="1:60" ht="13.5" customHeight="1" x14ac:dyDescent="0.2">
      <c r="A74" s="5"/>
      <c r="B74" s="8" t="s">
        <v>79</v>
      </c>
      <c r="BH74" s="6"/>
    </row>
    <row r="75" spans="1:60" ht="13.5" customHeight="1" x14ac:dyDescent="0.2">
      <c r="A75" s="5"/>
      <c r="C75" s="1" t="s">
        <v>9</v>
      </c>
      <c r="BB75" s="1">
        <v>0</v>
      </c>
      <c r="BC75" s="1">
        <v>0</v>
      </c>
      <c r="BD75" s="1">
        <v>2</v>
      </c>
      <c r="BE75" s="1">
        <v>4</v>
      </c>
      <c r="BF75" s="1">
        <v>1</v>
      </c>
      <c r="BG75" s="1">
        <v>1</v>
      </c>
      <c r="BH75" s="6"/>
    </row>
    <row r="76" spans="1:60" ht="13.5" customHeight="1" x14ac:dyDescent="0.2">
      <c r="A76" s="5"/>
      <c r="B76" s="8" t="s">
        <v>77</v>
      </c>
      <c r="BH76" s="6"/>
    </row>
    <row r="77" spans="1:60" ht="13.5" customHeight="1" x14ac:dyDescent="0.2">
      <c r="A77" s="5"/>
      <c r="C77" s="1" t="s">
        <v>0</v>
      </c>
      <c r="W77" s="1">
        <f>31-W85</f>
        <v>22</v>
      </c>
      <c r="X77" s="1">
        <f>17-X85</f>
        <v>8</v>
      </c>
      <c r="Y77" s="1">
        <f>24-Y85</f>
        <v>12</v>
      </c>
      <c r="Z77" s="1">
        <f>31-Z85</f>
        <v>21</v>
      </c>
      <c r="AA77" s="1">
        <f>19-AA85</f>
        <v>13</v>
      </c>
      <c r="AB77" s="1">
        <f>26-AB85</f>
        <v>10</v>
      </c>
      <c r="AC77" s="1">
        <f>16-AC85</f>
        <v>5</v>
      </c>
      <c r="AD77" s="1">
        <f>24-AD85</f>
        <v>8</v>
      </c>
      <c r="AE77" s="1">
        <f>17-AE85</f>
        <v>8</v>
      </c>
      <c r="AF77" s="1">
        <f>16-AF85</f>
        <v>1</v>
      </c>
      <c r="AG77" s="1">
        <f>18-AG85</f>
        <v>7</v>
      </c>
      <c r="AH77" s="1">
        <f>23-AH85</f>
        <v>8</v>
      </c>
      <c r="AI77" s="1">
        <f>25-AI85</f>
        <v>4</v>
      </c>
      <c r="AJ77" s="1">
        <f>16-AJ85</f>
        <v>6</v>
      </c>
      <c r="AK77" s="1">
        <f>24-AK85</f>
        <v>15</v>
      </c>
      <c r="AL77" s="1">
        <f>20-AL85</f>
        <v>14</v>
      </c>
      <c r="AM77" s="1">
        <v>17</v>
      </c>
      <c r="AN77" s="1">
        <v>12</v>
      </c>
      <c r="AO77" s="1">
        <v>8</v>
      </c>
      <c r="AP77" s="1">
        <v>11</v>
      </c>
      <c r="AQ77" s="1">
        <v>8</v>
      </c>
      <c r="AR77" s="1">
        <v>15</v>
      </c>
      <c r="AS77" s="1">
        <v>13</v>
      </c>
      <c r="AT77" s="1">
        <v>13</v>
      </c>
      <c r="AU77" s="1">
        <v>14</v>
      </c>
      <c r="AV77" s="1">
        <v>10</v>
      </c>
      <c r="AW77" s="1">
        <v>23</v>
      </c>
      <c r="AX77" s="1">
        <v>18</v>
      </c>
      <c r="AY77" s="1">
        <v>21</v>
      </c>
      <c r="AZ77" s="1">
        <v>32</v>
      </c>
      <c r="BA77" s="1">
        <v>35</v>
      </c>
      <c r="BB77" s="1">
        <v>37</v>
      </c>
      <c r="BC77" s="1">
        <v>11</v>
      </c>
      <c r="BD77" s="1">
        <v>9</v>
      </c>
      <c r="BE77" s="1">
        <v>13</v>
      </c>
      <c r="BF77" s="1">
        <v>10</v>
      </c>
      <c r="BG77" s="1">
        <v>5</v>
      </c>
      <c r="BH77" s="6"/>
    </row>
    <row r="78" spans="1:60" ht="13.5" customHeight="1" x14ac:dyDescent="0.2">
      <c r="A78" s="5"/>
      <c r="B78" s="8" t="s">
        <v>74</v>
      </c>
      <c r="BH78" s="6"/>
    </row>
    <row r="79" spans="1:60" ht="13.5" customHeight="1" x14ac:dyDescent="0.2">
      <c r="A79" s="5"/>
      <c r="C79" s="1" t="s">
        <v>0</v>
      </c>
      <c r="AL79" s="1">
        <v>0</v>
      </c>
      <c r="AM79" s="1">
        <v>1</v>
      </c>
      <c r="AN79" s="1">
        <v>13</v>
      </c>
      <c r="AO79" s="1">
        <v>32</v>
      </c>
      <c r="AP79" s="1">
        <v>34</v>
      </c>
      <c r="AQ79" s="1">
        <v>24</v>
      </c>
      <c r="AR79" s="1">
        <v>39</v>
      </c>
      <c r="AS79" s="1">
        <v>28</v>
      </c>
      <c r="AT79" s="1">
        <v>36</v>
      </c>
      <c r="AU79" s="1">
        <v>34</v>
      </c>
      <c r="AV79" s="1">
        <v>29</v>
      </c>
      <c r="AW79" s="1">
        <v>25</v>
      </c>
      <c r="AX79" s="1">
        <v>34</v>
      </c>
      <c r="AY79" s="1">
        <v>25</v>
      </c>
      <c r="AZ79" s="1">
        <v>43</v>
      </c>
      <c r="BA79" s="1">
        <v>33</v>
      </c>
      <c r="BB79" s="1">
        <v>29</v>
      </c>
      <c r="BC79" s="1">
        <v>31</v>
      </c>
      <c r="BD79" s="1">
        <v>29</v>
      </c>
      <c r="BE79" s="1">
        <v>29</v>
      </c>
      <c r="BF79" s="1">
        <v>28</v>
      </c>
      <c r="BG79" s="1">
        <v>31</v>
      </c>
      <c r="BH79" s="6"/>
    </row>
    <row r="80" spans="1:60" ht="13.5" customHeight="1" x14ac:dyDescent="0.2">
      <c r="A80" s="5"/>
      <c r="C80" s="1" t="s">
        <v>9</v>
      </c>
      <c r="AX80" s="1">
        <v>17</v>
      </c>
      <c r="AY80" s="1">
        <v>16</v>
      </c>
      <c r="AZ80" s="1">
        <v>25</v>
      </c>
      <c r="BA80" s="1">
        <v>36</v>
      </c>
      <c r="BB80" s="1">
        <v>52</v>
      </c>
      <c r="BC80" s="1">
        <v>35</v>
      </c>
      <c r="BD80" s="1">
        <v>24</v>
      </c>
      <c r="BE80" s="1">
        <v>34</v>
      </c>
      <c r="BF80" s="1">
        <v>37</v>
      </c>
      <c r="BG80" s="1">
        <v>41</v>
      </c>
      <c r="BH80" s="6"/>
    </row>
    <row r="81" spans="1:60" ht="13.5" customHeight="1" x14ac:dyDescent="0.2">
      <c r="A81" s="5"/>
      <c r="C81" s="1" t="s">
        <v>5</v>
      </c>
      <c r="AQ81" s="1">
        <v>0</v>
      </c>
      <c r="AR81" s="1">
        <v>8</v>
      </c>
      <c r="AS81" s="1">
        <v>12</v>
      </c>
      <c r="AT81" s="1">
        <v>6</v>
      </c>
      <c r="AU81" s="1">
        <v>22</v>
      </c>
      <c r="AV81" s="1">
        <v>29</v>
      </c>
      <c r="AW81" s="1">
        <v>15</v>
      </c>
      <c r="AX81" s="1">
        <v>16</v>
      </c>
      <c r="AY81" s="1">
        <v>10</v>
      </c>
      <c r="AZ81" s="1">
        <v>28</v>
      </c>
      <c r="BA81" s="1">
        <v>20</v>
      </c>
      <c r="BB81" s="1">
        <v>26</v>
      </c>
      <c r="BC81" s="1">
        <v>15</v>
      </c>
      <c r="BD81" s="1">
        <v>23</v>
      </c>
      <c r="BE81" s="1">
        <v>24</v>
      </c>
      <c r="BF81" s="1">
        <v>26</v>
      </c>
      <c r="BG81" s="1">
        <v>30</v>
      </c>
      <c r="BH81" s="6"/>
    </row>
    <row r="82" spans="1:60" ht="13.5" customHeight="1" x14ac:dyDescent="0.2">
      <c r="A82" s="5"/>
      <c r="AL82" s="9">
        <f t="shared" ref="AL82:AO82" si="72">AL79</f>
        <v>0</v>
      </c>
      <c r="AM82" s="9">
        <f t="shared" si="72"/>
        <v>1</v>
      </c>
      <c r="AN82" s="9">
        <f t="shared" si="72"/>
        <v>13</v>
      </c>
      <c r="AO82" s="9">
        <f t="shared" si="72"/>
        <v>32</v>
      </c>
      <c r="AP82" s="9">
        <f>AP79</f>
        <v>34</v>
      </c>
      <c r="AQ82" s="9">
        <f t="shared" ref="AQ82:AV82" si="73">SUM(AQ79:AQ81)</f>
        <v>24</v>
      </c>
      <c r="AR82" s="9">
        <f t="shared" si="73"/>
        <v>47</v>
      </c>
      <c r="AS82" s="9">
        <f t="shared" si="73"/>
        <v>40</v>
      </c>
      <c r="AT82" s="9">
        <f t="shared" si="73"/>
        <v>42</v>
      </c>
      <c r="AU82" s="9">
        <f t="shared" si="73"/>
        <v>56</v>
      </c>
      <c r="AV82" s="9">
        <f t="shared" si="73"/>
        <v>58</v>
      </c>
      <c r="AW82" s="9">
        <f t="shared" ref="AW82:BB82" si="74">SUM(AW79:AW81)</f>
        <v>40</v>
      </c>
      <c r="AX82" s="9">
        <f t="shared" si="74"/>
        <v>67</v>
      </c>
      <c r="AY82" s="9">
        <f t="shared" si="74"/>
        <v>51</v>
      </c>
      <c r="AZ82" s="9">
        <f t="shared" si="74"/>
        <v>96</v>
      </c>
      <c r="BA82" s="9">
        <f t="shared" si="74"/>
        <v>89</v>
      </c>
      <c r="BB82" s="9">
        <f t="shared" si="74"/>
        <v>107</v>
      </c>
      <c r="BC82" s="9">
        <f t="shared" ref="BC82:BD82" si="75">SUM(BC79:BC81)</f>
        <v>81</v>
      </c>
      <c r="BD82" s="9">
        <f t="shared" si="75"/>
        <v>76</v>
      </c>
      <c r="BE82" s="9">
        <f t="shared" ref="BE82:BF82" si="76">SUM(BE79:BE81)</f>
        <v>87</v>
      </c>
      <c r="BF82" s="9">
        <f t="shared" si="76"/>
        <v>91</v>
      </c>
      <c r="BG82" s="9">
        <f t="shared" ref="BG82" si="77">SUM(BG79:BG81)</f>
        <v>102</v>
      </c>
      <c r="BH82" s="6"/>
    </row>
    <row r="83" spans="1:60" ht="13.5" customHeight="1" x14ac:dyDescent="0.2">
      <c r="A83" s="5"/>
      <c r="B83" s="8" t="s">
        <v>73</v>
      </c>
      <c r="BH83" s="6"/>
    </row>
    <row r="84" spans="1:60" ht="13.5" customHeight="1" x14ac:dyDescent="0.2">
      <c r="A84" s="5"/>
      <c r="B84" s="8"/>
      <c r="C84" s="1" t="s">
        <v>10</v>
      </c>
      <c r="BF84" s="1">
        <v>0</v>
      </c>
      <c r="BG84" s="1">
        <v>14</v>
      </c>
      <c r="BH84" s="6"/>
    </row>
    <row r="85" spans="1:60" ht="13.5" customHeight="1" x14ac:dyDescent="0.2">
      <c r="A85" s="5"/>
      <c r="C85" s="1" t="s">
        <v>0</v>
      </c>
      <c r="W85" s="1">
        <v>9</v>
      </c>
      <c r="X85" s="1">
        <v>9</v>
      </c>
      <c r="Y85" s="1">
        <v>12</v>
      </c>
      <c r="Z85" s="1">
        <v>10</v>
      </c>
      <c r="AA85" s="1">
        <v>6</v>
      </c>
      <c r="AB85" s="1">
        <v>16</v>
      </c>
      <c r="AC85" s="1">
        <v>11</v>
      </c>
      <c r="AD85" s="1">
        <v>16</v>
      </c>
      <c r="AE85" s="1">
        <v>9</v>
      </c>
      <c r="AF85" s="1">
        <v>15</v>
      </c>
      <c r="AG85" s="1">
        <v>11</v>
      </c>
      <c r="AH85" s="1">
        <v>15</v>
      </c>
      <c r="AI85" s="1">
        <v>21</v>
      </c>
      <c r="AJ85" s="1">
        <v>10</v>
      </c>
      <c r="AK85" s="1">
        <v>9</v>
      </c>
      <c r="AL85" s="1">
        <v>6</v>
      </c>
      <c r="AM85" s="1">
        <v>16</v>
      </c>
      <c r="AN85" s="1">
        <v>15</v>
      </c>
      <c r="AO85" s="1">
        <v>22</v>
      </c>
      <c r="AP85" s="1">
        <v>17</v>
      </c>
      <c r="AQ85" s="1">
        <v>17</v>
      </c>
      <c r="AR85" s="1">
        <v>13</v>
      </c>
      <c r="AS85" s="1">
        <v>15</v>
      </c>
      <c r="AT85" s="1">
        <v>19</v>
      </c>
      <c r="AU85" s="1">
        <v>11</v>
      </c>
      <c r="AV85" s="1">
        <v>12</v>
      </c>
      <c r="AW85" s="1">
        <v>16</v>
      </c>
      <c r="AX85" s="1">
        <v>16</v>
      </c>
      <c r="AY85" s="1">
        <v>12</v>
      </c>
      <c r="AZ85" s="1">
        <v>10</v>
      </c>
      <c r="BA85" s="1">
        <v>8</v>
      </c>
      <c r="BB85" s="1">
        <v>4</v>
      </c>
      <c r="BC85" s="1">
        <v>14</v>
      </c>
      <c r="BD85" s="1">
        <v>10</v>
      </c>
      <c r="BE85" s="1">
        <v>13</v>
      </c>
      <c r="BF85" s="1">
        <v>19</v>
      </c>
      <c r="BG85" s="1">
        <v>10</v>
      </c>
      <c r="BH85" s="6"/>
    </row>
    <row r="86" spans="1:60" ht="13.5" customHeight="1" x14ac:dyDescent="0.2">
      <c r="A86" s="5"/>
      <c r="W86" s="9">
        <f t="shared" ref="W86:BE86" si="78">W85</f>
        <v>9</v>
      </c>
      <c r="X86" s="9">
        <f t="shared" si="78"/>
        <v>9</v>
      </c>
      <c r="Y86" s="9">
        <f t="shared" si="78"/>
        <v>12</v>
      </c>
      <c r="Z86" s="9">
        <f t="shared" si="78"/>
        <v>10</v>
      </c>
      <c r="AA86" s="9">
        <f t="shared" si="78"/>
        <v>6</v>
      </c>
      <c r="AB86" s="9">
        <f t="shared" si="78"/>
        <v>16</v>
      </c>
      <c r="AC86" s="9">
        <f t="shared" si="78"/>
        <v>11</v>
      </c>
      <c r="AD86" s="9">
        <f t="shared" si="78"/>
        <v>16</v>
      </c>
      <c r="AE86" s="9">
        <f t="shared" si="78"/>
        <v>9</v>
      </c>
      <c r="AF86" s="9">
        <f t="shared" si="78"/>
        <v>15</v>
      </c>
      <c r="AG86" s="9">
        <f t="shared" si="78"/>
        <v>11</v>
      </c>
      <c r="AH86" s="9">
        <f t="shared" si="78"/>
        <v>15</v>
      </c>
      <c r="AI86" s="9">
        <f t="shared" si="78"/>
        <v>21</v>
      </c>
      <c r="AJ86" s="9">
        <f t="shared" si="78"/>
        <v>10</v>
      </c>
      <c r="AK86" s="9">
        <f t="shared" si="78"/>
        <v>9</v>
      </c>
      <c r="AL86" s="9">
        <f t="shared" si="78"/>
        <v>6</v>
      </c>
      <c r="AM86" s="9">
        <f t="shared" si="78"/>
        <v>16</v>
      </c>
      <c r="AN86" s="9">
        <f t="shared" si="78"/>
        <v>15</v>
      </c>
      <c r="AO86" s="9">
        <f t="shared" si="78"/>
        <v>22</v>
      </c>
      <c r="AP86" s="9">
        <f t="shared" si="78"/>
        <v>17</v>
      </c>
      <c r="AQ86" s="9">
        <f t="shared" si="78"/>
        <v>17</v>
      </c>
      <c r="AR86" s="9">
        <f t="shared" si="78"/>
        <v>13</v>
      </c>
      <c r="AS86" s="9">
        <f t="shared" si="78"/>
        <v>15</v>
      </c>
      <c r="AT86" s="9">
        <f t="shared" si="78"/>
        <v>19</v>
      </c>
      <c r="AU86" s="9">
        <f t="shared" si="78"/>
        <v>11</v>
      </c>
      <c r="AV86" s="9">
        <f t="shared" si="78"/>
        <v>12</v>
      </c>
      <c r="AW86" s="9">
        <f t="shared" si="78"/>
        <v>16</v>
      </c>
      <c r="AX86" s="9">
        <f t="shared" si="78"/>
        <v>16</v>
      </c>
      <c r="AY86" s="9">
        <f t="shared" si="78"/>
        <v>12</v>
      </c>
      <c r="AZ86" s="9">
        <f t="shared" si="78"/>
        <v>10</v>
      </c>
      <c r="BA86" s="9">
        <f t="shared" si="78"/>
        <v>8</v>
      </c>
      <c r="BB86" s="9">
        <f t="shared" si="78"/>
        <v>4</v>
      </c>
      <c r="BC86" s="9">
        <f t="shared" si="78"/>
        <v>14</v>
      </c>
      <c r="BD86" s="9">
        <f t="shared" si="78"/>
        <v>10</v>
      </c>
      <c r="BE86" s="9">
        <f t="shared" si="78"/>
        <v>13</v>
      </c>
      <c r="BF86" s="9">
        <f>BF85</f>
        <v>19</v>
      </c>
      <c r="BG86" s="9">
        <f>SUM(BG84:BG85)</f>
        <v>24</v>
      </c>
      <c r="BH86" s="6"/>
    </row>
    <row r="87" spans="1:60" ht="13.5" customHeight="1" x14ac:dyDescent="0.2">
      <c r="A87" s="5"/>
      <c r="BH87" s="6"/>
    </row>
    <row r="88" spans="1:60" ht="13.5" customHeight="1" x14ac:dyDescent="0.2">
      <c r="A88" s="5"/>
      <c r="B88" s="18" t="s">
        <v>29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6"/>
    </row>
    <row r="89" spans="1:60" ht="13.5" customHeight="1" x14ac:dyDescent="0.2">
      <c r="A89" s="5"/>
      <c r="B89" s="8" t="s">
        <v>72</v>
      </c>
      <c r="BH89" s="6"/>
    </row>
    <row r="90" spans="1:60" ht="13.5" customHeight="1" x14ac:dyDescent="0.2">
      <c r="A90" s="5"/>
      <c r="B90" s="8"/>
      <c r="C90" s="1" t="s">
        <v>10</v>
      </c>
      <c r="AQ90" s="1">
        <f t="shared" ref="AQ90:AW90" si="79">AQ21</f>
        <v>1</v>
      </c>
      <c r="AR90" s="1">
        <f t="shared" si="79"/>
        <v>3</v>
      </c>
      <c r="AS90" s="1">
        <f t="shared" si="79"/>
        <v>2</v>
      </c>
      <c r="AT90" s="1">
        <f t="shared" si="79"/>
        <v>1</v>
      </c>
      <c r="AU90" s="1">
        <f t="shared" si="79"/>
        <v>4</v>
      </c>
      <c r="AV90" s="1">
        <f t="shared" si="79"/>
        <v>2</v>
      </c>
      <c r="AW90" s="1">
        <f t="shared" si="79"/>
        <v>0</v>
      </c>
      <c r="AX90" s="1">
        <f t="shared" ref="AX90" si="80">AX21</f>
        <v>3</v>
      </c>
      <c r="AY90" s="1">
        <f t="shared" ref="AY90:AZ90" si="81">AY21</f>
        <v>14</v>
      </c>
      <c r="AZ90" s="1">
        <f t="shared" si="81"/>
        <v>9</v>
      </c>
      <c r="BA90" s="1">
        <f t="shared" ref="BA90" si="82">BA21</f>
        <v>8</v>
      </c>
      <c r="BB90" s="1">
        <f>BB21+BB36</f>
        <v>7</v>
      </c>
      <c r="BC90" s="1">
        <f>BC21+BC36</f>
        <v>11</v>
      </c>
      <c r="BD90" s="1">
        <f>BD21+BD36</f>
        <v>8</v>
      </c>
      <c r="BE90" s="1">
        <f>BE21+BE36+BE44</f>
        <v>18</v>
      </c>
      <c r="BF90" s="1">
        <f>BF17+BF21+BF36+BF44+BF55+BF60+BF84</f>
        <v>24</v>
      </c>
      <c r="BG90" s="1">
        <f>BG17+BG21+BG36+BG44+BG55+BG60+BG84</f>
        <v>45</v>
      </c>
      <c r="BH90" s="6"/>
    </row>
    <row r="91" spans="1:60" ht="13.5" customHeight="1" x14ac:dyDescent="0.2">
      <c r="A91" s="5"/>
      <c r="C91" s="1" t="s">
        <v>0</v>
      </c>
      <c r="D91" s="1">
        <v>657</v>
      </c>
      <c r="E91" s="1">
        <v>749</v>
      </c>
      <c r="F91" s="1">
        <v>893</v>
      </c>
      <c r="G91" s="1">
        <v>947</v>
      </c>
      <c r="H91" s="1">
        <v>894</v>
      </c>
      <c r="I91" s="1">
        <v>879</v>
      </c>
      <c r="J91" s="1">
        <v>888</v>
      </c>
      <c r="K91" s="1">
        <v>762</v>
      </c>
      <c r="L91" s="1">
        <v>747</v>
      </c>
      <c r="M91" s="1">
        <v>702</v>
      </c>
      <c r="N91" s="1">
        <v>755</v>
      </c>
      <c r="O91" s="1">
        <v>801</v>
      </c>
      <c r="P91" s="1">
        <v>910</v>
      </c>
      <c r="Q91" s="1">
        <v>871</v>
      </c>
      <c r="R91" s="1">
        <v>1027</v>
      </c>
      <c r="S91" s="1">
        <v>1101</v>
      </c>
      <c r="T91" s="1">
        <v>1254</v>
      </c>
      <c r="U91" s="1">
        <v>1350</v>
      </c>
      <c r="V91" s="1">
        <v>1251</v>
      </c>
      <c r="W91" s="1">
        <f t="shared" ref="W91:AW91" si="83">W11+W22+W29+W37+W45+W49+W61+W64+W70+W77+W79+W85</f>
        <v>1094</v>
      </c>
      <c r="X91" s="1">
        <f t="shared" si="83"/>
        <v>950</v>
      </c>
      <c r="Y91" s="1">
        <f t="shared" si="83"/>
        <v>892</v>
      </c>
      <c r="Z91" s="1">
        <f t="shared" si="83"/>
        <v>792</v>
      </c>
      <c r="AA91" s="1">
        <f t="shared" si="83"/>
        <v>702</v>
      </c>
      <c r="AB91" s="1">
        <f t="shared" si="83"/>
        <v>697</v>
      </c>
      <c r="AC91" s="1">
        <f t="shared" si="83"/>
        <v>756</v>
      </c>
      <c r="AD91" s="1">
        <f t="shared" si="83"/>
        <v>808</v>
      </c>
      <c r="AE91" s="1">
        <f t="shared" si="83"/>
        <v>739</v>
      </c>
      <c r="AF91" s="1">
        <f t="shared" si="83"/>
        <v>717</v>
      </c>
      <c r="AG91" s="1">
        <f t="shared" si="83"/>
        <v>834</v>
      </c>
      <c r="AH91" s="1">
        <f t="shared" si="83"/>
        <v>743</v>
      </c>
      <c r="AI91" s="1">
        <f t="shared" si="83"/>
        <v>779</v>
      </c>
      <c r="AJ91" s="1">
        <f t="shared" si="83"/>
        <v>743</v>
      </c>
      <c r="AK91" s="1">
        <f t="shared" si="83"/>
        <v>685</v>
      </c>
      <c r="AL91" s="1">
        <f t="shared" si="83"/>
        <v>742</v>
      </c>
      <c r="AM91" s="1">
        <f t="shared" si="83"/>
        <v>743</v>
      </c>
      <c r="AN91" s="1">
        <f t="shared" si="83"/>
        <v>756</v>
      </c>
      <c r="AO91" s="1">
        <f t="shared" si="83"/>
        <v>731</v>
      </c>
      <c r="AP91" s="1">
        <f t="shared" si="83"/>
        <v>744</v>
      </c>
      <c r="AQ91" s="1">
        <f t="shared" si="83"/>
        <v>834</v>
      </c>
      <c r="AR91" s="1">
        <f t="shared" si="83"/>
        <v>910</v>
      </c>
      <c r="AS91" s="1">
        <f t="shared" si="83"/>
        <v>920</v>
      </c>
      <c r="AT91" s="1">
        <f t="shared" si="83"/>
        <v>997</v>
      </c>
      <c r="AU91" s="1">
        <f t="shared" si="83"/>
        <v>997</v>
      </c>
      <c r="AV91" s="1">
        <f t="shared" si="83"/>
        <v>1077</v>
      </c>
      <c r="AW91" s="1">
        <f t="shared" si="83"/>
        <v>1118</v>
      </c>
      <c r="AX91" s="1">
        <f t="shared" ref="AX91:BE91" si="84">AX11+AX22+AX29+AX37+AX42+AX45+AX49+AX61+AX64+AX70+AX77+AX79+AX85</f>
        <v>1141</v>
      </c>
      <c r="AY91" s="1">
        <f t="shared" si="84"/>
        <v>1307</v>
      </c>
      <c r="AZ91" s="1">
        <f t="shared" si="84"/>
        <v>1378</v>
      </c>
      <c r="BA91" s="1">
        <f t="shared" si="84"/>
        <v>1320</v>
      </c>
      <c r="BB91" s="1">
        <f t="shared" si="84"/>
        <v>1416</v>
      </c>
      <c r="BC91" s="1">
        <f t="shared" si="84"/>
        <v>1388</v>
      </c>
      <c r="BD91" s="1">
        <f t="shared" si="84"/>
        <v>1423</v>
      </c>
      <c r="BE91" s="1">
        <f t="shared" si="84"/>
        <v>1427</v>
      </c>
      <c r="BF91" s="1">
        <f>BF11+BF18+BF22+BF29+BF37+BF42+BF45+BF49+BF61+BF64+BF70+BF77+BF79+BF85</f>
        <v>1325</v>
      </c>
      <c r="BG91" s="1">
        <f>BG11+BG18+BG22+BG29+BG37+BG42+BG45+BG49+BG56+BG61+BG64+BG70+BG77+BG79+BG85</f>
        <v>1205</v>
      </c>
      <c r="BH91" s="6"/>
    </row>
    <row r="92" spans="1:60" ht="13.5" customHeight="1" x14ac:dyDescent="0.2">
      <c r="A92" s="5"/>
      <c r="C92" s="1" t="s">
        <v>9</v>
      </c>
      <c r="AK92" s="1">
        <f>AK23+AK30</f>
        <v>0</v>
      </c>
      <c r="AL92" s="1">
        <f>AL23+AL30</f>
        <v>22</v>
      </c>
      <c r="AM92" s="1">
        <f>AM12+AM23+AM30</f>
        <v>20</v>
      </c>
      <c r="AN92" s="1">
        <f>AN12+AN23+AN30</f>
        <v>70</v>
      </c>
      <c r="AO92" s="1">
        <f>AO12+AO23+AO30+AO57</f>
        <v>83</v>
      </c>
      <c r="AP92" s="1">
        <f>AP12+AP23+AP30+AP57</f>
        <v>75</v>
      </c>
      <c r="AQ92" s="1">
        <f t="shared" ref="AQ92:AV92" si="85">AQ12+AQ23+AQ30+AQ50+AQ57+AQ71</f>
        <v>127</v>
      </c>
      <c r="AR92" s="1">
        <f t="shared" si="85"/>
        <v>164</v>
      </c>
      <c r="AS92" s="1">
        <f t="shared" si="85"/>
        <v>250</v>
      </c>
      <c r="AT92" s="1">
        <f t="shared" si="85"/>
        <v>278</v>
      </c>
      <c r="AU92" s="1">
        <f t="shared" si="85"/>
        <v>282</v>
      </c>
      <c r="AV92" s="1">
        <f t="shared" si="85"/>
        <v>319</v>
      </c>
      <c r="AW92" s="1">
        <f>AW12+AW23+AW30+AW38+AW50+AW57+AW71</f>
        <v>435</v>
      </c>
      <c r="AX92" s="1">
        <f>AX12+AX23+AX30+AX38+AX50+AX71+AX80</f>
        <v>401</v>
      </c>
      <c r="AY92" s="1">
        <f>AY12+AY23+AY30+AY38+AY50+AY71+AY80</f>
        <v>404</v>
      </c>
      <c r="AZ92" s="1">
        <f>AZ12+AZ23+AZ30+AZ38+AZ50+AZ71+AZ80</f>
        <v>427</v>
      </c>
      <c r="BA92" s="1">
        <f>BA12+BA23+BA30+BA38+BA50+BA71+BA80</f>
        <v>432</v>
      </c>
      <c r="BB92" s="1">
        <f>BB12+BB23+BB30+BB38+BB50+BB71+BB75+BB80</f>
        <v>510</v>
      </c>
      <c r="BC92" s="1">
        <f>BC12+BC23+BC30+BC38+BC50+BC71+BC75+BC80</f>
        <v>454</v>
      </c>
      <c r="BD92" s="1">
        <f>BD12+BD23+BD30+BD38+BD50+BD71+BD75+BD80</f>
        <v>410</v>
      </c>
      <c r="BE92" s="1">
        <f>BE12+BE23+BE30+BE38+BE50+BE71+BE75+BE80</f>
        <v>429</v>
      </c>
      <c r="BF92" s="1">
        <f>BF12+BF23+BF30+BF38+BF50+BF65+BF71+BF75+BF80</f>
        <v>347</v>
      </c>
      <c r="BG92" s="1">
        <f>BG12+BG23+BG30+BG38+BG50+BG65+BG71+BG75+BG80</f>
        <v>360</v>
      </c>
      <c r="BH92" s="6"/>
    </row>
    <row r="93" spans="1:60" ht="13.5" hidden="1" customHeight="1" x14ac:dyDescent="0.2">
      <c r="A93" s="5"/>
      <c r="C93" s="1" t="s">
        <v>44</v>
      </c>
      <c r="K93" s="1">
        <v>3</v>
      </c>
      <c r="L93" s="1">
        <v>5</v>
      </c>
      <c r="M93" s="1">
        <v>7</v>
      </c>
      <c r="N93" s="1">
        <v>5</v>
      </c>
      <c r="O93" s="1">
        <v>3</v>
      </c>
      <c r="P93" s="1">
        <v>6</v>
      </c>
      <c r="Q93" s="1">
        <v>2</v>
      </c>
      <c r="R93" s="1">
        <v>2</v>
      </c>
      <c r="S93" s="1">
        <v>1</v>
      </c>
      <c r="T93" s="1">
        <v>3</v>
      </c>
      <c r="U93" s="1">
        <v>5</v>
      </c>
      <c r="V93" s="1">
        <v>3</v>
      </c>
      <c r="W93" s="1">
        <f t="shared" ref="W93:AB93" si="86">W24+W31</f>
        <v>0</v>
      </c>
      <c r="X93" s="1">
        <f t="shared" si="86"/>
        <v>0</v>
      </c>
      <c r="Y93" s="1">
        <f t="shared" si="86"/>
        <v>0</v>
      </c>
      <c r="Z93" s="1">
        <f t="shared" si="86"/>
        <v>1</v>
      </c>
      <c r="AA93" s="1">
        <f t="shared" si="86"/>
        <v>0</v>
      </c>
      <c r="AB93" s="1">
        <f t="shared" si="86"/>
        <v>0</v>
      </c>
      <c r="BH93" s="6"/>
    </row>
    <row r="94" spans="1:60" ht="13.5" customHeight="1" x14ac:dyDescent="0.2">
      <c r="A94" s="5"/>
      <c r="C94" s="1" t="s">
        <v>5</v>
      </c>
      <c r="D94" s="1">
        <v>247</v>
      </c>
      <c r="E94" s="1">
        <v>222</v>
      </c>
      <c r="F94" s="1">
        <v>301</v>
      </c>
      <c r="G94" s="1">
        <v>466</v>
      </c>
      <c r="H94" s="1">
        <v>425</v>
      </c>
      <c r="I94" s="1">
        <v>335</v>
      </c>
      <c r="J94" s="1">
        <v>336</v>
      </c>
      <c r="K94" s="1">
        <v>274</v>
      </c>
      <c r="L94" s="1">
        <v>265</v>
      </c>
      <c r="M94" s="1">
        <v>239</v>
      </c>
      <c r="N94" s="1">
        <v>209</v>
      </c>
      <c r="O94" s="1">
        <v>177</v>
      </c>
      <c r="P94" s="1">
        <v>187</v>
      </c>
      <c r="Q94" s="1">
        <v>199</v>
      </c>
      <c r="R94" s="1">
        <v>180</v>
      </c>
      <c r="S94" s="1">
        <v>269</v>
      </c>
      <c r="T94" s="1">
        <v>256</v>
      </c>
      <c r="U94" s="1">
        <v>306</v>
      </c>
      <c r="V94" s="1">
        <v>286</v>
      </c>
      <c r="W94" s="1">
        <f t="shared" ref="W94:AN94" si="87">W13+W25+W32+W51+W66</f>
        <v>291</v>
      </c>
      <c r="X94" s="1">
        <f t="shared" si="87"/>
        <v>299</v>
      </c>
      <c r="Y94" s="1">
        <f t="shared" si="87"/>
        <v>271</v>
      </c>
      <c r="Z94" s="1">
        <f t="shared" si="87"/>
        <v>295</v>
      </c>
      <c r="AA94" s="1">
        <f t="shared" si="87"/>
        <v>271</v>
      </c>
      <c r="AB94" s="1">
        <f t="shared" si="87"/>
        <v>298</v>
      </c>
      <c r="AC94" s="1">
        <f t="shared" si="87"/>
        <v>298</v>
      </c>
      <c r="AD94" s="1">
        <f t="shared" si="87"/>
        <v>305</v>
      </c>
      <c r="AE94" s="1">
        <f t="shared" si="87"/>
        <v>317</v>
      </c>
      <c r="AF94" s="1">
        <f t="shared" si="87"/>
        <v>304</v>
      </c>
      <c r="AG94" s="1">
        <f t="shared" si="87"/>
        <v>332</v>
      </c>
      <c r="AH94" s="1">
        <f t="shared" si="87"/>
        <v>338</v>
      </c>
      <c r="AI94" s="1">
        <f t="shared" si="87"/>
        <v>291</v>
      </c>
      <c r="AJ94" s="1">
        <f t="shared" si="87"/>
        <v>317</v>
      </c>
      <c r="AK94" s="1">
        <f t="shared" si="87"/>
        <v>366</v>
      </c>
      <c r="AL94" s="1">
        <f t="shared" si="87"/>
        <v>366</v>
      </c>
      <c r="AM94" s="1">
        <f t="shared" si="87"/>
        <v>414</v>
      </c>
      <c r="AN94" s="1">
        <f t="shared" si="87"/>
        <v>502</v>
      </c>
      <c r="AO94" s="1">
        <f>AO13+AO25+AO32+AO39+AO46+AO51+AO66</f>
        <v>440</v>
      </c>
      <c r="AP94" s="1">
        <f>AP13+AP25+AP32+AP39+AP46+AP51+AP66</f>
        <v>392</v>
      </c>
      <c r="AQ94" s="1">
        <f t="shared" ref="AQ94:AW94" si="88">AQ13+AQ25+AQ32+AQ39+AQ46+AQ51+AQ66+AQ81</f>
        <v>356</v>
      </c>
      <c r="AR94" s="1">
        <f t="shared" si="88"/>
        <v>430</v>
      </c>
      <c r="AS94" s="1">
        <f t="shared" si="88"/>
        <v>426</v>
      </c>
      <c r="AT94" s="1">
        <f t="shared" si="88"/>
        <v>411</v>
      </c>
      <c r="AU94" s="1">
        <f t="shared" si="88"/>
        <v>517</v>
      </c>
      <c r="AV94" s="1">
        <f t="shared" si="88"/>
        <v>567</v>
      </c>
      <c r="AW94" s="1">
        <f t="shared" si="88"/>
        <v>579</v>
      </c>
      <c r="AX94" s="1">
        <f t="shared" ref="AX94:BF94" si="89">AX13+AX25+AX32+AX39+AX46+AX51+AX66+AX72+AX81</f>
        <v>551</v>
      </c>
      <c r="AY94" s="1">
        <f t="shared" si="89"/>
        <v>675</v>
      </c>
      <c r="AZ94" s="1">
        <f t="shared" si="89"/>
        <v>688</v>
      </c>
      <c r="BA94" s="1">
        <f t="shared" si="89"/>
        <v>625</v>
      </c>
      <c r="BB94" s="1">
        <f t="shared" si="89"/>
        <v>613</v>
      </c>
      <c r="BC94" s="1">
        <f t="shared" si="89"/>
        <v>517</v>
      </c>
      <c r="BD94" s="1">
        <f t="shared" si="89"/>
        <v>427</v>
      </c>
      <c r="BE94" s="1">
        <f t="shared" si="89"/>
        <v>413</v>
      </c>
      <c r="BF94" s="1">
        <f t="shared" si="89"/>
        <v>400</v>
      </c>
      <c r="BG94" s="1">
        <f t="shared" ref="BG94" si="90">BG13+BG25+BG32+BG39+BG46+BG51+BG66+BG72+BG81</f>
        <v>475</v>
      </c>
      <c r="BH94" s="6"/>
    </row>
    <row r="95" spans="1:60" ht="13.5" customHeight="1" x14ac:dyDescent="0.2">
      <c r="A95" s="5"/>
      <c r="C95" s="1" t="s">
        <v>7</v>
      </c>
      <c r="D95" s="1">
        <v>19</v>
      </c>
      <c r="E95" s="1">
        <v>28</v>
      </c>
      <c r="F95" s="1">
        <v>49</v>
      </c>
      <c r="G95" s="1">
        <v>43</v>
      </c>
      <c r="H95" s="1">
        <v>58</v>
      </c>
      <c r="I95" s="1">
        <v>55</v>
      </c>
      <c r="J95" s="1">
        <v>39</v>
      </c>
      <c r="K95" s="1">
        <v>42</v>
      </c>
      <c r="L95" s="1">
        <v>27</v>
      </c>
      <c r="M95" s="1">
        <v>46</v>
      </c>
      <c r="N95" s="1">
        <v>31</v>
      </c>
      <c r="O95" s="1">
        <v>30</v>
      </c>
      <c r="P95" s="1">
        <v>22</v>
      </c>
      <c r="Q95" s="1">
        <v>27</v>
      </c>
      <c r="R95" s="1">
        <v>16</v>
      </c>
      <c r="S95" s="1">
        <v>22</v>
      </c>
      <c r="T95" s="1">
        <v>22</v>
      </c>
      <c r="U95" s="1">
        <v>25</v>
      </c>
      <c r="V95" s="1">
        <v>36</v>
      </c>
      <c r="W95" s="1">
        <f t="shared" ref="W95:AN95" si="91">W14+W26+W33+W52+W67</f>
        <v>44</v>
      </c>
      <c r="X95" s="1">
        <f t="shared" si="91"/>
        <v>37</v>
      </c>
      <c r="Y95" s="1">
        <f t="shared" si="91"/>
        <v>39</v>
      </c>
      <c r="Z95" s="1">
        <f t="shared" si="91"/>
        <v>52</v>
      </c>
      <c r="AA95" s="1">
        <f t="shared" si="91"/>
        <v>63</v>
      </c>
      <c r="AB95" s="1">
        <f t="shared" si="91"/>
        <v>59</v>
      </c>
      <c r="AC95" s="1">
        <f t="shared" si="91"/>
        <v>58</v>
      </c>
      <c r="AD95" s="1">
        <f t="shared" si="91"/>
        <v>66</v>
      </c>
      <c r="AE95" s="1">
        <f t="shared" si="91"/>
        <v>60</v>
      </c>
      <c r="AF95" s="1">
        <f t="shared" si="91"/>
        <v>65</v>
      </c>
      <c r="AG95" s="1">
        <f t="shared" si="91"/>
        <v>59</v>
      </c>
      <c r="AH95" s="1">
        <f t="shared" si="91"/>
        <v>61</v>
      </c>
      <c r="AI95" s="1">
        <f t="shared" si="91"/>
        <v>44</v>
      </c>
      <c r="AJ95" s="1">
        <f t="shared" si="91"/>
        <v>46</v>
      </c>
      <c r="AK95" s="1">
        <f t="shared" si="91"/>
        <v>42</v>
      </c>
      <c r="AL95" s="1">
        <f t="shared" si="91"/>
        <v>45</v>
      </c>
      <c r="AM95" s="1">
        <f t="shared" si="91"/>
        <v>51</v>
      </c>
      <c r="AN95" s="1">
        <f t="shared" si="91"/>
        <v>61</v>
      </c>
      <c r="AO95" s="1">
        <f t="shared" ref="AO95:BF95" si="92">AO14+AO26+AO33+AO52+AO67</f>
        <v>66</v>
      </c>
      <c r="AP95" s="1">
        <f t="shared" si="92"/>
        <v>74</v>
      </c>
      <c r="AQ95" s="1">
        <f t="shared" si="92"/>
        <v>63</v>
      </c>
      <c r="AR95" s="1">
        <f t="shared" si="92"/>
        <v>63</v>
      </c>
      <c r="AS95" s="1">
        <f t="shared" si="92"/>
        <v>50</v>
      </c>
      <c r="AT95" s="1">
        <f t="shared" si="92"/>
        <v>51</v>
      </c>
      <c r="AU95" s="1">
        <f t="shared" si="92"/>
        <v>65</v>
      </c>
      <c r="AV95" s="1">
        <f t="shared" si="92"/>
        <v>70</v>
      </c>
      <c r="AW95" s="1">
        <f t="shared" si="92"/>
        <v>95</v>
      </c>
      <c r="AX95" s="1">
        <f t="shared" si="92"/>
        <v>70</v>
      </c>
      <c r="AY95" s="1">
        <f t="shared" si="92"/>
        <v>95</v>
      </c>
      <c r="AZ95" s="1">
        <f t="shared" si="92"/>
        <v>109</v>
      </c>
      <c r="BA95" s="1">
        <f t="shared" si="92"/>
        <v>88</v>
      </c>
      <c r="BB95" s="1">
        <f t="shared" si="92"/>
        <v>116</v>
      </c>
      <c r="BC95" s="1">
        <f t="shared" si="92"/>
        <v>101</v>
      </c>
      <c r="BD95" s="1">
        <f t="shared" si="92"/>
        <v>119</v>
      </c>
      <c r="BE95" s="1">
        <f t="shared" si="92"/>
        <v>118</v>
      </c>
      <c r="BF95" s="1">
        <f t="shared" si="92"/>
        <v>113</v>
      </c>
      <c r="BG95" s="1">
        <f t="shared" ref="BG95" si="93">BG14+BG26+BG33+BG52+BG67</f>
        <v>89</v>
      </c>
      <c r="BH95" s="6"/>
    </row>
    <row r="96" spans="1:60" ht="13.5" customHeight="1" x14ac:dyDescent="0.2">
      <c r="A96" s="5"/>
      <c r="D96" s="9">
        <f t="shared" ref="D96:M96" si="94">SUM(D91:D95)</f>
        <v>923</v>
      </c>
      <c r="E96" s="9">
        <f t="shared" si="94"/>
        <v>999</v>
      </c>
      <c r="F96" s="9">
        <f t="shared" si="94"/>
        <v>1243</v>
      </c>
      <c r="G96" s="9">
        <f t="shared" si="94"/>
        <v>1456</v>
      </c>
      <c r="H96" s="9">
        <f t="shared" si="94"/>
        <v>1377</v>
      </c>
      <c r="I96" s="9">
        <f t="shared" si="94"/>
        <v>1269</v>
      </c>
      <c r="J96" s="9">
        <f t="shared" si="94"/>
        <v>1263</v>
      </c>
      <c r="K96" s="9">
        <f t="shared" si="94"/>
        <v>1081</v>
      </c>
      <c r="L96" s="9">
        <f t="shared" si="94"/>
        <v>1044</v>
      </c>
      <c r="M96" s="9">
        <f t="shared" si="94"/>
        <v>994</v>
      </c>
      <c r="N96" s="9">
        <f t="shared" ref="N96:V96" si="95">SUM(N91:N95)</f>
        <v>1000</v>
      </c>
      <c r="O96" s="9">
        <f t="shared" si="95"/>
        <v>1011</v>
      </c>
      <c r="P96" s="9">
        <f t="shared" si="95"/>
        <v>1125</v>
      </c>
      <c r="Q96" s="9">
        <f t="shared" si="95"/>
        <v>1099</v>
      </c>
      <c r="R96" s="9">
        <f t="shared" si="95"/>
        <v>1225</v>
      </c>
      <c r="S96" s="9">
        <f t="shared" si="95"/>
        <v>1393</v>
      </c>
      <c r="T96" s="9">
        <f t="shared" si="95"/>
        <v>1535</v>
      </c>
      <c r="U96" s="9">
        <f t="shared" si="95"/>
        <v>1686</v>
      </c>
      <c r="V96" s="9">
        <f t="shared" si="95"/>
        <v>1576</v>
      </c>
      <c r="W96" s="9">
        <f t="shared" ref="W96:AA96" si="96">SUM(W91:W95)</f>
        <v>1429</v>
      </c>
      <c r="X96" s="9">
        <f t="shared" si="96"/>
        <v>1286</v>
      </c>
      <c r="Y96" s="9">
        <f t="shared" si="96"/>
        <v>1202</v>
      </c>
      <c r="Z96" s="9">
        <f t="shared" si="96"/>
        <v>1140</v>
      </c>
      <c r="AA96" s="9">
        <f t="shared" si="96"/>
        <v>1036</v>
      </c>
      <c r="AB96" s="9">
        <f t="shared" ref="AB96:AP96" si="97">SUM(AB91:AB95)</f>
        <v>1054</v>
      </c>
      <c r="AC96" s="9">
        <f t="shared" si="97"/>
        <v>1112</v>
      </c>
      <c r="AD96" s="9">
        <f t="shared" si="97"/>
        <v>1179</v>
      </c>
      <c r="AE96" s="9">
        <f t="shared" si="97"/>
        <v>1116</v>
      </c>
      <c r="AF96" s="9">
        <f t="shared" si="97"/>
        <v>1086</v>
      </c>
      <c r="AG96" s="9">
        <f t="shared" si="97"/>
        <v>1225</v>
      </c>
      <c r="AH96" s="9">
        <f t="shared" si="97"/>
        <v>1142</v>
      </c>
      <c r="AI96" s="9">
        <f t="shared" si="97"/>
        <v>1114</v>
      </c>
      <c r="AJ96" s="9">
        <f t="shared" si="97"/>
        <v>1106</v>
      </c>
      <c r="AK96" s="9">
        <f t="shared" si="97"/>
        <v>1093</v>
      </c>
      <c r="AL96" s="9">
        <f t="shared" si="97"/>
        <v>1175</v>
      </c>
      <c r="AM96" s="9">
        <f t="shared" si="97"/>
        <v>1228</v>
      </c>
      <c r="AN96" s="9">
        <f t="shared" si="97"/>
        <v>1389</v>
      </c>
      <c r="AO96" s="9">
        <f t="shared" si="97"/>
        <v>1320</v>
      </c>
      <c r="AP96" s="9">
        <f t="shared" si="97"/>
        <v>1285</v>
      </c>
      <c r="AQ96" s="9">
        <f t="shared" ref="AQ96:AW96" si="98">SUM(AQ90:AQ95)</f>
        <v>1381</v>
      </c>
      <c r="AR96" s="9">
        <f t="shared" si="98"/>
        <v>1570</v>
      </c>
      <c r="AS96" s="9">
        <f t="shared" si="98"/>
        <v>1648</v>
      </c>
      <c r="AT96" s="9">
        <f t="shared" si="98"/>
        <v>1738</v>
      </c>
      <c r="AU96" s="9">
        <f t="shared" si="98"/>
        <v>1865</v>
      </c>
      <c r="AV96" s="9">
        <f t="shared" si="98"/>
        <v>2035</v>
      </c>
      <c r="AW96" s="9">
        <f t="shared" si="98"/>
        <v>2227</v>
      </c>
      <c r="AX96" s="9">
        <f t="shared" ref="AX96" si="99">SUM(AX90:AX95)</f>
        <v>2166</v>
      </c>
      <c r="AY96" s="9">
        <f t="shared" ref="AY96:AZ96" si="100">SUM(AY90:AY95)</f>
        <v>2495</v>
      </c>
      <c r="AZ96" s="9">
        <f t="shared" si="100"/>
        <v>2611</v>
      </c>
      <c r="BA96" s="9">
        <f t="shared" ref="BA96:BB96" si="101">SUM(BA90:BA95)</f>
        <v>2473</v>
      </c>
      <c r="BB96" s="9">
        <f t="shared" si="101"/>
        <v>2662</v>
      </c>
      <c r="BC96" s="9">
        <f t="shared" ref="BC96:BD96" si="102">SUM(BC90:BC95)</f>
        <v>2471</v>
      </c>
      <c r="BD96" s="9">
        <f t="shared" si="102"/>
        <v>2387</v>
      </c>
      <c r="BE96" s="9">
        <f t="shared" ref="BE96:BF96" si="103">SUM(BE90:BE95)</f>
        <v>2405</v>
      </c>
      <c r="BF96" s="9">
        <f t="shared" si="103"/>
        <v>2209</v>
      </c>
      <c r="BG96" s="9">
        <f t="shared" ref="BG96" si="104">SUM(BG90:BG95)</f>
        <v>2174</v>
      </c>
      <c r="BH96" s="6"/>
    </row>
    <row r="97" spans="1:60" ht="13.5" customHeight="1" x14ac:dyDescent="0.2">
      <c r="A97" s="5"/>
      <c r="B97" s="8" t="s">
        <v>33</v>
      </c>
      <c r="BH97" s="6"/>
    </row>
    <row r="98" spans="1:60" ht="13.5" customHeight="1" x14ac:dyDescent="0.2">
      <c r="A98" s="5"/>
      <c r="B98" s="8"/>
      <c r="C98" s="1" t="s">
        <v>10</v>
      </c>
      <c r="AQ98" s="1">
        <f t="shared" ref="AQ98:AW98" si="105">AQ21</f>
        <v>1</v>
      </c>
      <c r="AR98" s="1">
        <f t="shared" si="105"/>
        <v>3</v>
      </c>
      <c r="AS98" s="1">
        <f t="shared" si="105"/>
        <v>2</v>
      </c>
      <c r="AT98" s="1">
        <f t="shared" si="105"/>
        <v>1</v>
      </c>
      <c r="AU98" s="1">
        <f t="shared" si="105"/>
        <v>4</v>
      </c>
      <c r="AV98" s="1">
        <f t="shared" si="105"/>
        <v>2</v>
      </c>
      <c r="AW98" s="1">
        <f t="shared" si="105"/>
        <v>0</v>
      </c>
      <c r="AX98" s="1">
        <f t="shared" ref="AX98" si="106">AX21</f>
        <v>3</v>
      </c>
      <c r="AY98" s="1">
        <f t="shared" ref="AY98:AZ98" si="107">AY21</f>
        <v>14</v>
      </c>
      <c r="AZ98" s="1">
        <f t="shared" si="107"/>
        <v>9</v>
      </c>
      <c r="BA98" s="1">
        <f t="shared" ref="BA98:BB98" si="108">BA21</f>
        <v>8</v>
      </c>
      <c r="BB98" s="1">
        <f t="shared" si="108"/>
        <v>6</v>
      </c>
      <c r="BC98" s="1">
        <f t="shared" ref="BC98:BD98" si="109">BC21</f>
        <v>11</v>
      </c>
      <c r="BD98" s="1">
        <f t="shared" si="109"/>
        <v>8</v>
      </c>
      <c r="BE98" s="1">
        <f t="shared" ref="BE98:BF98" si="110">BE21</f>
        <v>12</v>
      </c>
      <c r="BF98" s="1">
        <f t="shared" si="110"/>
        <v>7</v>
      </c>
      <c r="BG98" s="1">
        <f t="shared" ref="BG98" si="111">BG21</f>
        <v>9</v>
      </c>
      <c r="BH98" s="6"/>
    </row>
    <row r="99" spans="1:60" ht="13.5" customHeight="1" x14ac:dyDescent="0.2">
      <c r="A99" s="5"/>
      <c r="C99" s="1" t="s">
        <v>0</v>
      </c>
      <c r="W99" s="1">
        <f t="shared" ref="W99:BF99" si="112">W11+W22+W29+W45+W49+W64</f>
        <v>1049</v>
      </c>
      <c r="X99" s="1">
        <f t="shared" si="112"/>
        <v>921</v>
      </c>
      <c r="Y99" s="1">
        <f t="shared" si="112"/>
        <v>848</v>
      </c>
      <c r="Z99" s="1">
        <f t="shared" si="112"/>
        <v>746</v>
      </c>
      <c r="AA99" s="1">
        <f t="shared" si="112"/>
        <v>661</v>
      </c>
      <c r="AB99" s="1">
        <f t="shared" si="112"/>
        <v>650</v>
      </c>
      <c r="AC99" s="1">
        <f t="shared" si="112"/>
        <v>723</v>
      </c>
      <c r="AD99" s="1">
        <f t="shared" si="112"/>
        <v>755</v>
      </c>
      <c r="AE99" s="1">
        <f t="shared" si="112"/>
        <v>693</v>
      </c>
      <c r="AF99" s="1">
        <f t="shared" si="112"/>
        <v>680</v>
      </c>
      <c r="AG99" s="1">
        <f t="shared" si="112"/>
        <v>783</v>
      </c>
      <c r="AH99" s="1">
        <f t="shared" si="112"/>
        <v>698</v>
      </c>
      <c r="AI99" s="1">
        <f t="shared" si="112"/>
        <v>729</v>
      </c>
      <c r="AJ99" s="1">
        <f t="shared" si="112"/>
        <v>699</v>
      </c>
      <c r="AK99" s="1">
        <f t="shared" si="112"/>
        <v>642</v>
      </c>
      <c r="AL99" s="1">
        <f t="shared" si="112"/>
        <v>693</v>
      </c>
      <c r="AM99" s="1">
        <f t="shared" si="112"/>
        <v>686</v>
      </c>
      <c r="AN99" s="1">
        <f t="shared" si="112"/>
        <v>686</v>
      </c>
      <c r="AO99" s="1">
        <f t="shared" si="112"/>
        <v>635</v>
      </c>
      <c r="AP99" s="1">
        <f t="shared" si="112"/>
        <v>658</v>
      </c>
      <c r="AQ99" s="1">
        <f t="shared" si="112"/>
        <v>749</v>
      </c>
      <c r="AR99" s="1">
        <f t="shared" si="112"/>
        <v>817</v>
      </c>
      <c r="AS99" s="1">
        <f t="shared" si="112"/>
        <v>830</v>
      </c>
      <c r="AT99" s="1">
        <f t="shared" si="112"/>
        <v>889</v>
      </c>
      <c r="AU99" s="1">
        <f t="shared" si="112"/>
        <v>901</v>
      </c>
      <c r="AV99" s="1">
        <f t="shared" si="112"/>
        <v>985</v>
      </c>
      <c r="AW99" s="1">
        <f t="shared" si="112"/>
        <v>997</v>
      </c>
      <c r="AX99" s="1">
        <f t="shared" si="112"/>
        <v>1021</v>
      </c>
      <c r="AY99" s="1">
        <f t="shared" si="112"/>
        <v>1180</v>
      </c>
      <c r="AZ99" s="1">
        <f t="shared" si="112"/>
        <v>1225</v>
      </c>
      <c r="BA99" s="1">
        <f t="shared" si="112"/>
        <v>1187</v>
      </c>
      <c r="BB99" s="1">
        <f t="shared" si="112"/>
        <v>1315</v>
      </c>
      <c r="BC99" s="1">
        <f t="shared" si="112"/>
        <v>1297</v>
      </c>
      <c r="BD99" s="1">
        <f t="shared" si="112"/>
        <v>1336</v>
      </c>
      <c r="BE99" s="1">
        <f t="shared" si="112"/>
        <v>1315</v>
      </c>
      <c r="BF99" s="1">
        <f t="shared" si="112"/>
        <v>1226</v>
      </c>
      <c r="BG99" s="1">
        <f t="shared" ref="BG99" si="113">BG11+BG22+BG29+BG45+BG49+BG64</f>
        <v>1117</v>
      </c>
      <c r="BH99" s="6"/>
    </row>
    <row r="100" spans="1:60" ht="13.5" customHeight="1" x14ac:dyDescent="0.2">
      <c r="A100" s="5"/>
      <c r="C100" s="1" t="s">
        <v>9</v>
      </c>
      <c r="AK100" s="1">
        <f>AK23+AK30</f>
        <v>0</v>
      </c>
      <c r="AL100" s="1">
        <f>AL23+AL30</f>
        <v>22</v>
      </c>
      <c r="AM100" s="1">
        <f>AM12+AM23+AM30</f>
        <v>20</v>
      </c>
      <c r="AN100" s="1">
        <f>AN12+AN23+AN30</f>
        <v>70</v>
      </c>
      <c r="AO100" s="1">
        <f>AO12+AO23+AO30</f>
        <v>83</v>
      </c>
      <c r="AP100" s="1">
        <f>AP12+AP23+AP30</f>
        <v>75</v>
      </c>
      <c r="AQ100" s="1">
        <f t="shared" ref="AQ100:BE100" si="114">AQ12+AQ23+AQ30+AQ50</f>
        <v>127</v>
      </c>
      <c r="AR100" s="1">
        <f t="shared" si="114"/>
        <v>164</v>
      </c>
      <c r="AS100" s="1">
        <f t="shared" si="114"/>
        <v>248</v>
      </c>
      <c r="AT100" s="1">
        <f t="shared" si="114"/>
        <v>277</v>
      </c>
      <c r="AU100" s="1">
        <f t="shared" si="114"/>
        <v>280</v>
      </c>
      <c r="AV100" s="1">
        <f t="shared" si="114"/>
        <v>319</v>
      </c>
      <c r="AW100" s="1">
        <f t="shared" si="114"/>
        <v>424</v>
      </c>
      <c r="AX100" s="1">
        <f t="shared" si="114"/>
        <v>382</v>
      </c>
      <c r="AY100" s="1">
        <f t="shared" si="114"/>
        <v>387</v>
      </c>
      <c r="AZ100" s="1">
        <f t="shared" si="114"/>
        <v>400</v>
      </c>
      <c r="BA100" s="1">
        <f t="shared" si="114"/>
        <v>389</v>
      </c>
      <c r="BB100" s="1">
        <f t="shared" si="114"/>
        <v>451</v>
      </c>
      <c r="BC100" s="1">
        <f t="shared" si="114"/>
        <v>412</v>
      </c>
      <c r="BD100" s="1">
        <f t="shared" si="114"/>
        <v>374</v>
      </c>
      <c r="BE100" s="1">
        <f t="shared" si="114"/>
        <v>376</v>
      </c>
      <c r="BF100" s="1">
        <f>BF12+BF23+BF30+BF50+BF65</f>
        <v>297</v>
      </c>
      <c r="BG100" s="1">
        <f>BG12+BG23+BG30+BG50+BG65</f>
        <v>306</v>
      </c>
      <c r="BH100" s="6"/>
    </row>
    <row r="101" spans="1:60" ht="13.5" hidden="1" customHeight="1" x14ac:dyDescent="0.2">
      <c r="A101" s="5"/>
      <c r="C101" s="1" t="s">
        <v>44</v>
      </c>
      <c r="W101" s="1">
        <f t="shared" ref="W101:AB101" si="115">W24+W31</f>
        <v>0</v>
      </c>
      <c r="X101" s="1">
        <f t="shared" si="115"/>
        <v>0</v>
      </c>
      <c r="Y101" s="1">
        <f t="shared" si="115"/>
        <v>0</v>
      </c>
      <c r="Z101" s="1">
        <f t="shared" si="115"/>
        <v>1</v>
      </c>
      <c r="AA101" s="1">
        <f t="shared" si="115"/>
        <v>0</v>
      </c>
      <c r="AB101" s="1">
        <f t="shared" si="115"/>
        <v>0</v>
      </c>
      <c r="BH101" s="6"/>
    </row>
    <row r="102" spans="1:60" ht="13.5" customHeight="1" x14ac:dyDescent="0.2">
      <c r="A102" s="5"/>
      <c r="C102" s="1" t="s">
        <v>5</v>
      </c>
      <c r="W102" s="1">
        <f t="shared" ref="W102:AN102" si="116">W13+W25+W32+W51+W66</f>
        <v>291</v>
      </c>
      <c r="X102" s="1">
        <f t="shared" si="116"/>
        <v>299</v>
      </c>
      <c r="Y102" s="1">
        <f t="shared" si="116"/>
        <v>271</v>
      </c>
      <c r="Z102" s="1">
        <f t="shared" si="116"/>
        <v>295</v>
      </c>
      <c r="AA102" s="1">
        <f t="shared" si="116"/>
        <v>271</v>
      </c>
      <c r="AB102" s="1">
        <f t="shared" si="116"/>
        <v>298</v>
      </c>
      <c r="AC102" s="1">
        <f t="shared" si="116"/>
        <v>298</v>
      </c>
      <c r="AD102" s="1">
        <f t="shared" si="116"/>
        <v>305</v>
      </c>
      <c r="AE102" s="1">
        <f t="shared" si="116"/>
        <v>317</v>
      </c>
      <c r="AF102" s="1">
        <f t="shared" si="116"/>
        <v>304</v>
      </c>
      <c r="AG102" s="1">
        <f t="shared" si="116"/>
        <v>332</v>
      </c>
      <c r="AH102" s="1">
        <f t="shared" si="116"/>
        <v>338</v>
      </c>
      <c r="AI102" s="1">
        <f t="shared" si="116"/>
        <v>291</v>
      </c>
      <c r="AJ102" s="1">
        <f t="shared" si="116"/>
        <v>317</v>
      </c>
      <c r="AK102" s="1">
        <f t="shared" si="116"/>
        <v>366</v>
      </c>
      <c r="AL102" s="1">
        <f t="shared" si="116"/>
        <v>366</v>
      </c>
      <c r="AM102" s="1">
        <f t="shared" si="116"/>
        <v>414</v>
      </c>
      <c r="AN102" s="1">
        <f t="shared" si="116"/>
        <v>502</v>
      </c>
      <c r="AO102" s="1">
        <f t="shared" ref="AO102:BF102" si="117">AO13+AO25+AO32+AO46+AO51+AO66</f>
        <v>440</v>
      </c>
      <c r="AP102" s="1">
        <f t="shared" si="117"/>
        <v>391</v>
      </c>
      <c r="AQ102" s="1">
        <f t="shared" si="117"/>
        <v>355</v>
      </c>
      <c r="AR102" s="1">
        <f t="shared" si="117"/>
        <v>418</v>
      </c>
      <c r="AS102" s="1">
        <f t="shared" si="117"/>
        <v>410</v>
      </c>
      <c r="AT102" s="1">
        <f t="shared" si="117"/>
        <v>402</v>
      </c>
      <c r="AU102" s="1">
        <f t="shared" si="117"/>
        <v>494</v>
      </c>
      <c r="AV102" s="1">
        <f t="shared" si="117"/>
        <v>532</v>
      </c>
      <c r="AW102" s="1">
        <f t="shared" si="117"/>
        <v>558</v>
      </c>
      <c r="AX102" s="1">
        <f t="shared" si="117"/>
        <v>529</v>
      </c>
      <c r="AY102" s="1">
        <f t="shared" si="117"/>
        <v>663</v>
      </c>
      <c r="AZ102" s="1">
        <f t="shared" si="117"/>
        <v>654</v>
      </c>
      <c r="BA102" s="1">
        <f t="shared" si="117"/>
        <v>596</v>
      </c>
      <c r="BB102" s="1">
        <f t="shared" si="117"/>
        <v>576</v>
      </c>
      <c r="BC102" s="1">
        <f t="shared" si="117"/>
        <v>488</v>
      </c>
      <c r="BD102" s="1">
        <f t="shared" si="117"/>
        <v>384</v>
      </c>
      <c r="BE102" s="1">
        <f t="shared" si="117"/>
        <v>367</v>
      </c>
      <c r="BF102" s="1">
        <f t="shared" si="117"/>
        <v>340</v>
      </c>
      <c r="BG102" s="1">
        <f t="shared" ref="BG102" si="118">BG13+BG25+BG32+BG46+BG51+BG66</f>
        <v>419</v>
      </c>
      <c r="BH102" s="6"/>
    </row>
    <row r="103" spans="1:60" ht="13.5" customHeight="1" x14ac:dyDescent="0.2">
      <c r="A103" s="5"/>
      <c r="C103" s="1" t="s">
        <v>7</v>
      </c>
      <c r="W103" s="1">
        <f t="shared" ref="W103:AN103" si="119">W14+W26+W33+W52+W67</f>
        <v>44</v>
      </c>
      <c r="X103" s="1">
        <f t="shared" si="119"/>
        <v>37</v>
      </c>
      <c r="Y103" s="1">
        <f t="shared" si="119"/>
        <v>39</v>
      </c>
      <c r="Z103" s="1">
        <f t="shared" si="119"/>
        <v>52</v>
      </c>
      <c r="AA103" s="1">
        <f t="shared" si="119"/>
        <v>63</v>
      </c>
      <c r="AB103" s="1">
        <f t="shared" si="119"/>
        <v>59</v>
      </c>
      <c r="AC103" s="1">
        <f t="shared" si="119"/>
        <v>58</v>
      </c>
      <c r="AD103" s="1">
        <f t="shared" si="119"/>
        <v>66</v>
      </c>
      <c r="AE103" s="1">
        <f t="shared" si="119"/>
        <v>60</v>
      </c>
      <c r="AF103" s="1">
        <f t="shared" si="119"/>
        <v>65</v>
      </c>
      <c r="AG103" s="1">
        <f t="shared" si="119"/>
        <v>59</v>
      </c>
      <c r="AH103" s="1">
        <f t="shared" si="119"/>
        <v>61</v>
      </c>
      <c r="AI103" s="1">
        <f t="shared" si="119"/>
        <v>44</v>
      </c>
      <c r="AJ103" s="1">
        <f t="shared" si="119"/>
        <v>46</v>
      </c>
      <c r="AK103" s="1">
        <f t="shared" si="119"/>
        <v>42</v>
      </c>
      <c r="AL103" s="1">
        <f t="shared" si="119"/>
        <v>45</v>
      </c>
      <c r="AM103" s="1">
        <f t="shared" si="119"/>
        <v>51</v>
      </c>
      <c r="AN103" s="1">
        <f t="shared" si="119"/>
        <v>61</v>
      </c>
      <c r="AO103" s="1">
        <f t="shared" ref="AO103:BF103" si="120">AO14+AO26+AO33+AO52+AO67</f>
        <v>66</v>
      </c>
      <c r="AP103" s="1">
        <f t="shared" si="120"/>
        <v>74</v>
      </c>
      <c r="AQ103" s="1">
        <f t="shared" si="120"/>
        <v>63</v>
      </c>
      <c r="AR103" s="1">
        <f t="shared" si="120"/>
        <v>63</v>
      </c>
      <c r="AS103" s="1">
        <f t="shared" si="120"/>
        <v>50</v>
      </c>
      <c r="AT103" s="1">
        <f t="shared" si="120"/>
        <v>51</v>
      </c>
      <c r="AU103" s="1">
        <f t="shared" si="120"/>
        <v>65</v>
      </c>
      <c r="AV103" s="1">
        <f t="shared" si="120"/>
        <v>70</v>
      </c>
      <c r="AW103" s="1">
        <f t="shared" si="120"/>
        <v>95</v>
      </c>
      <c r="AX103" s="1">
        <f t="shared" si="120"/>
        <v>70</v>
      </c>
      <c r="AY103" s="1">
        <f t="shared" si="120"/>
        <v>95</v>
      </c>
      <c r="AZ103" s="1">
        <f t="shared" si="120"/>
        <v>109</v>
      </c>
      <c r="BA103" s="1">
        <f t="shared" si="120"/>
        <v>88</v>
      </c>
      <c r="BB103" s="1">
        <f t="shared" si="120"/>
        <v>116</v>
      </c>
      <c r="BC103" s="1">
        <f t="shared" si="120"/>
        <v>101</v>
      </c>
      <c r="BD103" s="1">
        <f t="shared" si="120"/>
        <v>119</v>
      </c>
      <c r="BE103" s="1">
        <f t="shared" si="120"/>
        <v>118</v>
      </c>
      <c r="BF103" s="1">
        <f t="shared" si="120"/>
        <v>113</v>
      </c>
      <c r="BG103" s="1">
        <f t="shared" ref="BG103" si="121">BG14+BG26+BG33+BG52+BG67</f>
        <v>89</v>
      </c>
      <c r="BH103" s="6"/>
    </row>
    <row r="104" spans="1:60" ht="13.5" customHeight="1" x14ac:dyDescent="0.2">
      <c r="A104" s="5"/>
      <c r="W104" s="9">
        <f t="shared" ref="W104:AA104" si="122">SUM(W99:W103)</f>
        <v>1384</v>
      </c>
      <c r="X104" s="9">
        <f t="shared" si="122"/>
        <v>1257</v>
      </c>
      <c r="Y104" s="9">
        <f t="shared" si="122"/>
        <v>1158</v>
      </c>
      <c r="Z104" s="9">
        <f t="shared" si="122"/>
        <v>1094</v>
      </c>
      <c r="AA104" s="9">
        <f t="shared" si="122"/>
        <v>995</v>
      </c>
      <c r="AB104" s="9">
        <f t="shared" ref="AB104:AP104" si="123">SUM(AB99:AB103)</f>
        <v>1007</v>
      </c>
      <c r="AC104" s="9">
        <f t="shared" si="123"/>
        <v>1079</v>
      </c>
      <c r="AD104" s="9">
        <f t="shared" si="123"/>
        <v>1126</v>
      </c>
      <c r="AE104" s="9">
        <f t="shared" si="123"/>
        <v>1070</v>
      </c>
      <c r="AF104" s="9">
        <f t="shared" si="123"/>
        <v>1049</v>
      </c>
      <c r="AG104" s="9">
        <f t="shared" si="123"/>
        <v>1174</v>
      </c>
      <c r="AH104" s="9">
        <f t="shared" si="123"/>
        <v>1097</v>
      </c>
      <c r="AI104" s="9">
        <f t="shared" si="123"/>
        <v>1064</v>
      </c>
      <c r="AJ104" s="9">
        <f t="shared" si="123"/>
        <v>1062</v>
      </c>
      <c r="AK104" s="9">
        <f t="shared" si="123"/>
        <v>1050</v>
      </c>
      <c r="AL104" s="9">
        <f t="shared" si="123"/>
        <v>1126</v>
      </c>
      <c r="AM104" s="9">
        <f t="shared" si="123"/>
        <v>1171</v>
      </c>
      <c r="AN104" s="9">
        <f t="shared" si="123"/>
        <v>1319</v>
      </c>
      <c r="AO104" s="9">
        <f t="shared" si="123"/>
        <v>1224</v>
      </c>
      <c r="AP104" s="9">
        <f t="shared" si="123"/>
        <v>1198</v>
      </c>
      <c r="AQ104" s="9">
        <f t="shared" ref="AQ104:AW104" si="124">SUM(AQ98:AQ103)</f>
        <v>1295</v>
      </c>
      <c r="AR104" s="9">
        <f t="shared" si="124"/>
        <v>1465</v>
      </c>
      <c r="AS104" s="9">
        <f t="shared" si="124"/>
        <v>1540</v>
      </c>
      <c r="AT104" s="9">
        <f t="shared" si="124"/>
        <v>1620</v>
      </c>
      <c r="AU104" s="9">
        <f t="shared" si="124"/>
        <v>1744</v>
      </c>
      <c r="AV104" s="9">
        <f t="shared" si="124"/>
        <v>1908</v>
      </c>
      <c r="AW104" s="9">
        <f t="shared" si="124"/>
        <v>2074</v>
      </c>
      <c r="AX104" s="9">
        <f t="shared" ref="AX104" si="125">SUM(AX98:AX103)</f>
        <v>2005</v>
      </c>
      <c r="AY104" s="9">
        <f t="shared" ref="AY104:AZ104" si="126">SUM(AY98:AY103)</f>
        <v>2339</v>
      </c>
      <c r="AZ104" s="9">
        <f t="shared" si="126"/>
        <v>2397</v>
      </c>
      <c r="BA104" s="9">
        <f t="shared" ref="BA104:BB104" si="127">SUM(BA98:BA103)</f>
        <v>2268</v>
      </c>
      <c r="BB104" s="9">
        <f t="shared" si="127"/>
        <v>2464</v>
      </c>
      <c r="BC104" s="9">
        <f t="shared" ref="BC104:BD104" si="128">SUM(BC98:BC103)</f>
        <v>2309</v>
      </c>
      <c r="BD104" s="9">
        <f t="shared" si="128"/>
        <v>2221</v>
      </c>
      <c r="BE104" s="9">
        <f t="shared" ref="BE104:BF104" si="129">SUM(BE98:BE103)</f>
        <v>2188</v>
      </c>
      <c r="BF104" s="9">
        <f t="shared" si="129"/>
        <v>1983</v>
      </c>
      <c r="BG104" s="9">
        <f t="shared" ref="BG104" si="130">SUM(BG98:BG103)</f>
        <v>1940</v>
      </c>
      <c r="BH104" s="6"/>
    </row>
    <row r="105" spans="1:60" ht="13.5" customHeight="1" x14ac:dyDescent="0.2">
      <c r="A105" s="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6"/>
    </row>
    <row r="106" spans="1:60" ht="13.5" customHeight="1" x14ac:dyDescent="0.2">
      <c r="A106" s="5"/>
      <c r="B106" s="34" t="s">
        <v>115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6"/>
    </row>
    <row r="107" spans="1:60" ht="13.5" customHeight="1" x14ac:dyDescent="0.2">
      <c r="A107" s="5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6"/>
    </row>
    <row r="108" spans="1:60" ht="13.5" customHeight="1" x14ac:dyDescent="0.25">
      <c r="A108" s="5"/>
      <c r="B108" s="37" t="s">
        <v>116</v>
      </c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8"/>
      <c r="BD108" s="38"/>
      <c r="BE108" s="38"/>
      <c r="BF108" s="38"/>
      <c r="BG108" s="38"/>
      <c r="BH108" s="6"/>
    </row>
    <row r="109" spans="1:60" ht="13.5" customHeight="1" x14ac:dyDescent="0.2">
      <c r="A109" s="5"/>
      <c r="BH109" s="6"/>
    </row>
    <row r="110" spans="1:60" ht="13.5" customHeight="1" x14ac:dyDescent="0.2">
      <c r="A110" s="5"/>
      <c r="B110" s="1" t="s">
        <v>103</v>
      </c>
      <c r="BH110" s="6"/>
    </row>
    <row r="111" spans="1:60" ht="13.5" customHeight="1" x14ac:dyDescent="0.2">
      <c r="A111" s="5"/>
      <c r="B111" s="1" t="s">
        <v>100</v>
      </c>
      <c r="BH111" s="6"/>
    </row>
    <row r="112" spans="1:60" ht="13.5" customHeight="1" x14ac:dyDescent="0.2">
      <c r="A112" s="5"/>
      <c r="BH112" s="6"/>
    </row>
    <row r="113" spans="1:60" ht="13.5" customHeight="1" x14ac:dyDescent="0.2">
      <c r="A113" s="5"/>
      <c r="B113" s="1" t="s">
        <v>104</v>
      </c>
      <c r="BH113" s="6"/>
    </row>
    <row r="114" spans="1:60" ht="13.5" customHeight="1" x14ac:dyDescent="0.2">
      <c r="A114" s="5"/>
      <c r="B114" s="1" t="s">
        <v>94</v>
      </c>
      <c r="BH114" s="6"/>
    </row>
    <row r="115" spans="1:60" ht="13.5" customHeight="1" x14ac:dyDescent="0.2">
      <c r="A115" s="5"/>
      <c r="BH115" s="6"/>
    </row>
    <row r="116" spans="1:60" ht="13.5" customHeight="1" x14ac:dyDescent="0.2">
      <c r="A116" s="10"/>
      <c r="B116" s="32" t="s">
        <v>31</v>
      </c>
      <c r="C116" s="3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5"/>
      <c r="AY116" s="14"/>
      <c r="AZ116" s="14"/>
      <c r="BA116" s="14"/>
      <c r="BB116" s="14"/>
      <c r="BC116" s="14"/>
      <c r="BD116" s="14"/>
      <c r="BE116" s="14"/>
      <c r="BF116" s="14"/>
      <c r="BG116" s="14" t="s">
        <v>123</v>
      </c>
      <c r="BH116" s="11"/>
    </row>
  </sheetData>
  <mergeCells count="4">
    <mergeCell ref="A2:BH2"/>
    <mergeCell ref="B116:C116"/>
    <mergeCell ref="B106:BG107"/>
    <mergeCell ref="B108:BG108"/>
  </mergeCells>
  <hyperlinks>
    <hyperlink ref="B108" r:id="rId1" xr:uid="{00000000-0004-0000-0300-000001000000}"/>
    <hyperlink ref="B108:BB108" r:id="rId2" display="https://dhe.mo.gov/documents/performancefunding2018.pdf" xr:uid="{00000000-0004-0000-0300-000002000000}"/>
    <hyperlink ref="B116:C116" r:id="rId3" display="Source: IPEDS C, Completions Survey" xr:uid="{00B23FF7-5ECB-4E78-B272-E52901921A7C}"/>
  </hyperlinks>
  <printOptions horizontalCentered="1"/>
  <pageMargins left="0.7" right="0.45" top="0.5" bottom="0.25" header="0.3" footer="0.3"/>
  <pageSetup orientation="portrait" r:id="rId4"/>
  <rowBreaks count="1" manualBreakCount="1">
    <brk id="58" max="16383" man="1"/>
  </rowBreaks>
  <ignoredErrors>
    <ignoredError sqref="AJ2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N156"/>
  <sheetViews>
    <sheetView zoomScaleNormal="100" workbookViewId="0">
      <pane ySplit="7" topLeftCell="A8" activePane="bottomLeft" state="frozen"/>
      <selection pane="bottomLeft"/>
    </sheetView>
  </sheetViews>
  <sheetFormatPr defaultColWidth="9.140625" defaultRowHeight="13.5" customHeight="1" x14ac:dyDescent="0.2"/>
  <cols>
    <col min="1" max="2" width="2.7109375" style="1" customWidth="1"/>
    <col min="3" max="3" width="25.7109375" style="1" customWidth="1"/>
    <col min="4" max="53" width="7.7109375" style="1" hidden="1" customWidth="1"/>
    <col min="54" max="59" width="7.7109375" style="1" customWidth="1"/>
    <col min="60" max="60" width="2.7109375" style="1" customWidth="1"/>
    <col min="61" max="16384" width="9.140625" style="1"/>
  </cols>
  <sheetData>
    <row r="2" spans="1:60" ht="15" customHeight="1" x14ac:dyDescent="0.25">
      <c r="A2" s="29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1"/>
    </row>
    <row r="3" spans="1:60" ht="13.5" customHeight="1" x14ac:dyDescent="0.2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6"/>
    </row>
    <row r="4" spans="1:60" ht="15" customHeight="1" x14ac:dyDescent="0.25">
      <c r="A4" s="5"/>
      <c r="B4" s="7" t="s">
        <v>109</v>
      </c>
      <c r="BH4" s="6"/>
    </row>
    <row r="5" spans="1:60" ht="15" customHeight="1" x14ac:dyDescent="0.25">
      <c r="A5" s="5"/>
      <c r="B5" s="7" t="s">
        <v>27</v>
      </c>
      <c r="BH5" s="6"/>
    </row>
    <row r="6" spans="1:60" ht="13.5" customHeight="1" x14ac:dyDescent="0.2">
      <c r="A6" s="5"/>
      <c r="BH6" s="6"/>
    </row>
    <row r="7" spans="1:60" ht="13.5" customHeight="1" thickBot="1" x14ac:dyDescent="0.25">
      <c r="A7" s="5"/>
      <c r="B7" s="3"/>
      <c r="C7" s="3"/>
      <c r="D7" s="4" t="s">
        <v>63</v>
      </c>
      <c r="E7" s="4" t="s">
        <v>62</v>
      </c>
      <c r="F7" s="4" t="s">
        <v>61</v>
      </c>
      <c r="G7" s="4" t="s">
        <v>60</v>
      </c>
      <c r="H7" s="4" t="s">
        <v>59</v>
      </c>
      <c r="I7" s="4" t="s">
        <v>58</v>
      </c>
      <c r="J7" s="4" t="s">
        <v>57</v>
      </c>
      <c r="K7" s="4" t="s">
        <v>56</v>
      </c>
      <c r="L7" s="4" t="s">
        <v>55</v>
      </c>
      <c r="M7" s="4" t="s">
        <v>54</v>
      </c>
      <c r="N7" s="4" t="s">
        <v>53</v>
      </c>
      <c r="O7" s="4" t="s">
        <v>52</v>
      </c>
      <c r="P7" s="4" t="s">
        <v>51</v>
      </c>
      <c r="Q7" s="4" t="s">
        <v>50</v>
      </c>
      <c r="R7" s="4" t="s">
        <v>49</v>
      </c>
      <c r="S7" s="4" t="s">
        <v>48</v>
      </c>
      <c r="T7" s="4" t="s">
        <v>47</v>
      </c>
      <c r="U7" s="4" t="s">
        <v>46</v>
      </c>
      <c r="V7" s="4" t="s">
        <v>45</v>
      </c>
      <c r="W7" s="4" t="s">
        <v>42</v>
      </c>
      <c r="X7" s="4" t="s">
        <v>43</v>
      </c>
      <c r="Y7" s="4" t="s">
        <v>39</v>
      </c>
      <c r="Z7" s="4" t="s">
        <v>40</v>
      </c>
      <c r="AA7" s="4" t="s">
        <v>41</v>
      </c>
      <c r="AB7" s="4" t="s">
        <v>38</v>
      </c>
      <c r="AC7" s="4" t="s">
        <v>37</v>
      </c>
      <c r="AD7" s="4" t="s">
        <v>36</v>
      </c>
      <c r="AE7" s="4" t="s">
        <v>35</v>
      </c>
      <c r="AF7" s="4" t="s">
        <v>34</v>
      </c>
      <c r="AG7" s="4" t="s">
        <v>22</v>
      </c>
      <c r="AH7" s="4" t="s">
        <v>21</v>
      </c>
      <c r="AI7" s="4" t="s">
        <v>20</v>
      </c>
      <c r="AJ7" s="4" t="s">
        <v>19</v>
      </c>
      <c r="AK7" s="4" t="s">
        <v>18</v>
      </c>
      <c r="AL7" s="4" t="s">
        <v>17</v>
      </c>
      <c r="AM7" s="4" t="s">
        <v>16</v>
      </c>
      <c r="AN7" s="4" t="s">
        <v>15</v>
      </c>
      <c r="AO7" s="4" t="s">
        <v>14</v>
      </c>
      <c r="AP7" s="4" t="s">
        <v>13</v>
      </c>
      <c r="AQ7" s="4" t="s">
        <v>12</v>
      </c>
      <c r="AR7" s="4" t="s">
        <v>8</v>
      </c>
      <c r="AS7" s="4" t="s">
        <v>6</v>
      </c>
      <c r="AT7" s="4" t="s">
        <v>3</v>
      </c>
      <c r="AU7" s="4" t="s">
        <v>1</v>
      </c>
      <c r="AV7" s="4" t="s">
        <v>2</v>
      </c>
      <c r="AW7" s="4" t="s">
        <v>4</v>
      </c>
      <c r="AX7" s="4" t="s">
        <v>108</v>
      </c>
      <c r="AY7" s="4" t="s">
        <v>110</v>
      </c>
      <c r="AZ7" s="4" t="s">
        <v>112</v>
      </c>
      <c r="BA7" s="4" t="s">
        <v>113</v>
      </c>
      <c r="BB7" s="4" t="s">
        <v>114</v>
      </c>
      <c r="BC7" s="4" t="s">
        <v>117</v>
      </c>
      <c r="BD7" s="4" t="s">
        <v>118</v>
      </c>
      <c r="BE7" s="4" t="s">
        <v>120</v>
      </c>
      <c r="BF7" s="4" t="s">
        <v>121</v>
      </c>
      <c r="BG7" s="4" t="s">
        <v>122</v>
      </c>
      <c r="BH7" s="6"/>
    </row>
    <row r="8" spans="1:60" ht="13.5" customHeight="1" thickTop="1" x14ac:dyDescent="0.2">
      <c r="A8" s="5"/>
      <c r="BH8" s="6"/>
    </row>
    <row r="9" spans="1:60" ht="13.5" customHeight="1" x14ac:dyDescent="0.2">
      <c r="A9" s="5"/>
      <c r="B9" s="20" t="s">
        <v>30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6"/>
    </row>
    <row r="10" spans="1:60" ht="13.5" customHeight="1" x14ac:dyDescent="0.2">
      <c r="A10" s="5"/>
      <c r="B10" s="8" t="s">
        <v>67</v>
      </c>
      <c r="BH10" s="6"/>
    </row>
    <row r="11" spans="1:60" ht="13.5" customHeight="1" x14ac:dyDescent="0.2">
      <c r="A11" s="5"/>
      <c r="B11" s="8"/>
      <c r="C11" s="1" t="s">
        <v>10</v>
      </c>
      <c r="AW11" s="1">
        <v>0</v>
      </c>
      <c r="AX11" s="1">
        <v>13</v>
      </c>
      <c r="AY11" s="1">
        <v>19</v>
      </c>
      <c r="AZ11" s="1">
        <v>18</v>
      </c>
      <c r="BA11" s="1">
        <v>8</v>
      </c>
      <c r="BB11" s="1">
        <v>6</v>
      </c>
      <c r="BC11" s="1">
        <v>11</v>
      </c>
      <c r="BD11" s="1">
        <v>6</v>
      </c>
      <c r="BE11" s="1">
        <v>4</v>
      </c>
      <c r="BF11" s="1">
        <v>3</v>
      </c>
      <c r="BG11" s="1">
        <v>3</v>
      </c>
      <c r="BH11" s="6"/>
    </row>
    <row r="12" spans="1:60" ht="13.5" customHeight="1" x14ac:dyDescent="0.2">
      <c r="A12" s="5"/>
      <c r="C12" s="1" t="s">
        <v>9</v>
      </c>
      <c r="AG12" s="1">
        <v>3</v>
      </c>
      <c r="AH12" s="1">
        <v>0</v>
      </c>
      <c r="AI12" s="1">
        <v>2</v>
      </c>
      <c r="AJ12" s="1">
        <v>7</v>
      </c>
      <c r="AK12" s="1">
        <v>6</v>
      </c>
      <c r="AL12" s="1">
        <v>4</v>
      </c>
      <c r="AM12" s="1">
        <v>1</v>
      </c>
      <c r="AN12" s="1">
        <v>1</v>
      </c>
      <c r="AO12" s="1">
        <v>0</v>
      </c>
      <c r="AP12" s="1">
        <v>0</v>
      </c>
      <c r="AQ12" s="1">
        <v>2</v>
      </c>
      <c r="AR12" s="1">
        <v>2</v>
      </c>
      <c r="AS12" s="1">
        <v>2</v>
      </c>
      <c r="AT12" s="1">
        <v>3</v>
      </c>
      <c r="AU12" s="1">
        <v>1</v>
      </c>
      <c r="AV12" s="1">
        <v>2</v>
      </c>
      <c r="AW12" s="1">
        <v>4</v>
      </c>
      <c r="AX12" s="1">
        <v>5</v>
      </c>
      <c r="AY12" s="1">
        <v>2</v>
      </c>
      <c r="AZ12" s="1">
        <v>4</v>
      </c>
      <c r="BA12" s="1">
        <v>2</v>
      </c>
      <c r="BB12" s="1">
        <v>4</v>
      </c>
      <c r="BC12" s="1">
        <v>3</v>
      </c>
      <c r="BD12" s="1">
        <v>1</v>
      </c>
      <c r="BE12" s="1">
        <v>1</v>
      </c>
      <c r="BF12" s="1">
        <v>0</v>
      </c>
      <c r="BG12" s="1">
        <v>1</v>
      </c>
      <c r="BH12" s="6"/>
    </row>
    <row r="13" spans="1:60" ht="13.5" hidden="1" customHeight="1" x14ac:dyDescent="0.2">
      <c r="A13" s="5"/>
      <c r="C13" s="1" t="s">
        <v>5</v>
      </c>
      <c r="AG13" s="17">
        <f>3-AG12</f>
        <v>0</v>
      </c>
      <c r="AH13" s="17">
        <f>0-AH12</f>
        <v>0</v>
      </c>
      <c r="AI13" s="17">
        <f>2-AI12</f>
        <v>0</v>
      </c>
      <c r="BH13" s="6"/>
    </row>
    <row r="14" spans="1:60" ht="13.5" customHeight="1" x14ac:dyDescent="0.2">
      <c r="A14" s="5"/>
      <c r="AG14" s="9">
        <f t="shared" ref="AG14:AW14" si="0">SUM(AG11:AG13)</f>
        <v>3</v>
      </c>
      <c r="AH14" s="9">
        <f t="shared" si="0"/>
        <v>0</v>
      </c>
      <c r="AI14" s="9">
        <f t="shared" si="0"/>
        <v>2</v>
      </c>
      <c r="AJ14" s="9">
        <f t="shared" si="0"/>
        <v>7</v>
      </c>
      <c r="AK14" s="9">
        <f t="shared" si="0"/>
        <v>6</v>
      </c>
      <c r="AL14" s="9">
        <f t="shared" si="0"/>
        <v>4</v>
      </c>
      <c r="AM14" s="9">
        <f t="shared" si="0"/>
        <v>1</v>
      </c>
      <c r="AN14" s="9">
        <f t="shared" si="0"/>
        <v>1</v>
      </c>
      <c r="AO14" s="9">
        <f t="shared" si="0"/>
        <v>0</v>
      </c>
      <c r="AP14" s="9">
        <f t="shared" si="0"/>
        <v>0</v>
      </c>
      <c r="AQ14" s="9">
        <f t="shared" si="0"/>
        <v>2</v>
      </c>
      <c r="AR14" s="9">
        <f t="shared" si="0"/>
        <v>2</v>
      </c>
      <c r="AS14" s="9">
        <f t="shared" si="0"/>
        <v>2</v>
      </c>
      <c r="AT14" s="9">
        <f t="shared" si="0"/>
        <v>3</v>
      </c>
      <c r="AU14" s="9">
        <f t="shared" si="0"/>
        <v>1</v>
      </c>
      <c r="AV14" s="9">
        <f t="shared" si="0"/>
        <v>2</v>
      </c>
      <c r="AW14" s="9">
        <f t="shared" si="0"/>
        <v>4</v>
      </c>
      <c r="AX14" s="9">
        <f t="shared" ref="AX14:BC14" si="1">SUM(AX11:AX13)</f>
        <v>18</v>
      </c>
      <c r="AY14" s="9">
        <f t="shared" si="1"/>
        <v>21</v>
      </c>
      <c r="AZ14" s="9">
        <f t="shared" si="1"/>
        <v>22</v>
      </c>
      <c r="BA14" s="9">
        <f t="shared" si="1"/>
        <v>10</v>
      </c>
      <c r="BB14" s="9">
        <f t="shared" si="1"/>
        <v>10</v>
      </c>
      <c r="BC14" s="9">
        <f t="shared" si="1"/>
        <v>14</v>
      </c>
      <c r="BD14" s="9">
        <f t="shared" ref="BD14:BE14" si="2">SUM(BD11:BD13)</f>
        <v>7</v>
      </c>
      <c r="BE14" s="9">
        <f t="shared" si="2"/>
        <v>5</v>
      </c>
      <c r="BF14" s="9">
        <f t="shared" ref="BF14:BG14" si="3">SUM(BF11:BF13)</f>
        <v>3</v>
      </c>
      <c r="BG14" s="9">
        <f t="shared" si="3"/>
        <v>4</v>
      </c>
      <c r="BH14" s="6"/>
    </row>
    <row r="15" spans="1:60" ht="13.5" customHeight="1" x14ac:dyDescent="0.2">
      <c r="A15" s="5"/>
      <c r="B15" s="8" t="s">
        <v>68</v>
      </c>
      <c r="BH15" s="6"/>
    </row>
    <row r="16" spans="1:60" ht="13.5" customHeight="1" x14ac:dyDescent="0.2">
      <c r="A16" s="5"/>
      <c r="B16" s="8"/>
      <c r="C16" s="1" t="s">
        <v>10</v>
      </c>
      <c r="AW16" s="1">
        <v>0</v>
      </c>
      <c r="AX16" s="1">
        <v>0</v>
      </c>
      <c r="AY16" s="1">
        <v>1</v>
      </c>
      <c r="AZ16" s="1">
        <v>0</v>
      </c>
      <c r="BA16" s="1">
        <v>0</v>
      </c>
      <c r="BB16" s="1">
        <v>5</v>
      </c>
      <c r="BC16" s="1">
        <v>6</v>
      </c>
      <c r="BD16" s="1">
        <v>9</v>
      </c>
      <c r="BE16" s="1">
        <v>9</v>
      </c>
      <c r="BF16" s="1">
        <v>10</v>
      </c>
      <c r="BG16" s="1">
        <v>8</v>
      </c>
      <c r="BH16" s="6"/>
    </row>
    <row r="17" spans="1:60" ht="13.5" customHeight="1" x14ac:dyDescent="0.2">
      <c r="A17" s="5"/>
      <c r="C17" s="1" t="s">
        <v>0</v>
      </c>
      <c r="AB17" s="1">
        <v>91</v>
      </c>
      <c r="AC17" s="1">
        <v>89</v>
      </c>
      <c r="AD17" s="1">
        <v>93</v>
      </c>
      <c r="AE17" s="1">
        <v>91</v>
      </c>
      <c r="AF17" s="1">
        <v>97</v>
      </c>
      <c r="AG17" s="1">
        <v>122</v>
      </c>
      <c r="AH17" s="1">
        <v>102</v>
      </c>
      <c r="AI17" s="1">
        <v>103</v>
      </c>
      <c r="AJ17" s="1">
        <v>99</v>
      </c>
      <c r="AK17" s="1">
        <v>118</v>
      </c>
      <c r="AL17" s="1">
        <v>139</v>
      </c>
      <c r="AM17" s="1">
        <v>136</v>
      </c>
      <c r="AN17" s="1">
        <v>123</v>
      </c>
      <c r="AO17" s="1">
        <v>148</v>
      </c>
      <c r="AP17" s="1">
        <v>141</v>
      </c>
      <c r="AQ17" s="1">
        <v>141</v>
      </c>
      <c r="AR17" s="1">
        <v>128</v>
      </c>
      <c r="AS17" s="1">
        <v>115</v>
      </c>
      <c r="AT17" s="1">
        <v>133</v>
      </c>
      <c r="AU17" s="1">
        <v>132</v>
      </c>
      <c r="AV17" s="1">
        <v>123</v>
      </c>
      <c r="AW17" s="1">
        <v>141</v>
      </c>
      <c r="AX17" s="1">
        <v>135</v>
      </c>
      <c r="AY17" s="1">
        <v>154</v>
      </c>
      <c r="AZ17" s="1">
        <v>150</v>
      </c>
      <c r="BA17" s="1">
        <v>111</v>
      </c>
      <c r="BB17" s="1">
        <v>121</v>
      </c>
      <c r="BC17" s="1">
        <v>112</v>
      </c>
      <c r="BD17" s="1">
        <v>94</v>
      </c>
      <c r="BE17" s="1">
        <v>101</v>
      </c>
      <c r="BF17" s="1">
        <v>73</v>
      </c>
      <c r="BG17" s="1">
        <v>48</v>
      </c>
      <c r="BH17" s="6"/>
    </row>
    <row r="18" spans="1:60" ht="13.5" customHeight="1" x14ac:dyDescent="0.2">
      <c r="A18" s="5"/>
      <c r="C18" s="1" t="s">
        <v>9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1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6"/>
    </row>
    <row r="19" spans="1:60" ht="13.5" customHeight="1" x14ac:dyDescent="0.2">
      <c r="A19" s="5"/>
      <c r="C19" s="1" t="s">
        <v>5</v>
      </c>
      <c r="AK19" s="1">
        <v>0</v>
      </c>
      <c r="AL19" s="1">
        <v>0</v>
      </c>
      <c r="AM19" s="1">
        <v>2</v>
      </c>
      <c r="AN19" s="1">
        <v>2</v>
      </c>
      <c r="AO19" s="1">
        <v>7</v>
      </c>
      <c r="AP19" s="1">
        <v>15</v>
      </c>
      <c r="AQ19" s="1">
        <v>14</v>
      </c>
      <c r="AR19" s="1">
        <v>16</v>
      </c>
      <c r="AS19" s="1">
        <v>8</v>
      </c>
      <c r="AT19" s="1">
        <v>13</v>
      </c>
      <c r="AU19" s="1">
        <v>6</v>
      </c>
      <c r="AV19" s="1">
        <v>17</v>
      </c>
      <c r="AW19" s="1">
        <v>4</v>
      </c>
      <c r="AX19" s="1">
        <v>8</v>
      </c>
      <c r="AY19" s="1">
        <v>7</v>
      </c>
      <c r="AZ19" s="1">
        <v>2</v>
      </c>
      <c r="BA19" s="1">
        <v>7</v>
      </c>
      <c r="BB19" s="1">
        <v>6</v>
      </c>
      <c r="BC19" s="1">
        <v>4</v>
      </c>
      <c r="BD19" s="1">
        <v>1</v>
      </c>
      <c r="BE19" s="1">
        <v>5</v>
      </c>
      <c r="BF19" s="1">
        <v>4</v>
      </c>
      <c r="BG19" s="1">
        <v>1</v>
      </c>
      <c r="BH19" s="6"/>
    </row>
    <row r="20" spans="1:60" ht="13.5" customHeight="1" x14ac:dyDescent="0.2">
      <c r="A20" s="5"/>
      <c r="AB20" s="9">
        <f t="shared" ref="AB20:AD20" si="4">AB17</f>
        <v>91</v>
      </c>
      <c r="AC20" s="9">
        <f t="shared" si="4"/>
        <v>89</v>
      </c>
      <c r="AD20" s="9">
        <f t="shared" si="4"/>
        <v>93</v>
      </c>
      <c r="AE20" s="9">
        <f t="shared" ref="AE20:AG20" si="5">AE17</f>
        <v>91</v>
      </c>
      <c r="AF20" s="9">
        <f t="shared" si="5"/>
        <v>97</v>
      </c>
      <c r="AG20" s="9">
        <f t="shared" si="5"/>
        <v>122</v>
      </c>
      <c r="AH20" s="9">
        <f t="shared" ref="AH20" si="6">AH17</f>
        <v>102</v>
      </c>
      <c r="AI20" s="9">
        <f>AI17</f>
        <v>103</v>
      </c>
      <c r="AJ20" s="9">
        <f>AJ17</f>
        <v>99</v>
      </c>
      <c r="AK20" s="9">
        <f t="shared" ref="AK20:AU20" si="7">SUM(AK17:AK19)</f>
        <v>118</v>
      </c>
      <c r="AL20" s="9">
        <f t="shared" si="7"/>
        <v>139</v>
      </c>
      <c r="AM20" s="9">
        <f t="shared" si="7"/>
        <v>138</v>
      </c>
      <c r="AN20" s="9">
        <f t="shared" si="7"/>
        <v>125</v>
      </c>
      <c r="AO20" s="9">
        <f t="shared" si="7"/>
        <v>155</v>
      </c>
      <c r="AP20" s="9">
        <f t="shared" si="7"/>
        <v>156</v>
      </c>
      <c r="AQ20" s="9">
        <f t="shared" si="7"/>
        <v>155</v>
      </c>
      <c r="AR20" s="9">
        <f t="shared" si="7"/>
        <v>144</v>
      </c>
      <c r="AS20" s="9">
        <f t="shared" si="7"/>
        <v>123</v>
      </c>
      <c r="AT20" s="9">
        <f>SUM(AT17:AT19)</f>
        <v>146</v>
      </c>
      <c r="AU20" s="9">
        <f t="shared" si="7"/>
        <v>138</v>
      </c>
      <c r="AV20" s="9">
        <f>SUM(AV17:AV19)</f>
        <v>140</v>
      </c>
      <c r="AW20" s="9">
        <f>SUM(AW16:AW19)</f>
        <v>145</v>
      </c>
      <c r="AX20" s="9">
        <f t="shared" ref="AX20" si="8">SUM(AX16:AX19)</f>
        <v>143</v>
      </c>
      <c r="AY20" s="9">
        <f t="shared" ref="AY20:BD20" si="9">SUM(AY16:AY19)</f>
        <v>162</v>
      </c>
      <c r="AZ20" s="9">
        <f t="shared" si="9"/>
        <v>152</v>
      </c>
      <c r="BA20" s="9">
        <f t="shared" si="9"/>
        <v>118</v>
      </c>
      <c r="BB20" s="9">
        <f t="shared" si="9"/>
        <v>133</v>
      </c>
      <c r="BC20" s="9">
        <f t="shared" si="9"/>
        <v>122</v>
      </c>
      <c r="BD20" s="9">
        <f t="shared" si="9"/>
        <v>104</v>
      </c>
      <c r="BE20" s="9">
        <f t="shared" ref="BE20:BF20" si="10">SUM(BE16:BE19)</f>
        <v>115</v>
      </c>
      <c r="BF20" s="9">
        <f t="shared" si="10"/>
        <v>87</v>
      </c>
      <c r="BG20" s="9">
        <f t="shared" ref="BG20" si="11">SUM(BG16:BG19)</f>
        <v>57</v>
      </c>
      <c r="BH20" s="6"/>
    </row>
    <row r="21" spans="1:60" ht="13.5" customHeight="1" x14ac:dyDescent="0.2">
      <c r="A21" s="5"/>
      <c r="B21" s="8" t="s">
        <v>69</v>
      </c>
      <c r="BH21" s="6"/>
    </row>
    <row r="22" spans="1:60" ht="13.5" customHeight="1" x14ac:dyDescent="0.2">
      <c r="A22" s="5"/>
      <c r="B22" s="8"/>
      <c r="C22" s="1" t="s">
        <v>10</v>
      </c>
      <c r="AZ22" s="1">
        <v>0</v>
      </c>
      <c r="BA22" s="1">
        <v>2</v>
      </c>
      <c r="BB22" s="1">
        <v>8</v>
      </c>
      <c r="BC22" s="1">
        <v>8</v>
      </c>
      <c r="BD22" s="1">
        <v>9</v>
      </c>
      <c r="BE22" s="1">
        <v>21</v>
      </c>
      <c r="BF22" s="1">
        <v>22</v>
      </c>
      <c r="BG22" s="1">
        <v>29</v>
      </c>
      <c r="BH22" s="6"/>
    </row>
    <row r="23" spans="1:60" ht="13.5" customHeight="1" x14ac:dyDescent="0.2">
      <c r="A23" s="5"/>
      <c r="C23" s="1" t="s">
        <v>0</v>
      </c>
      <c r="W23" s="1">
        <v>35</v>
      </c>
      <c r="X23" s="1">
        <v>40</v>
      </c>
      <c r="Y23" s="1">
        <v>28</v>
      </c>
      <c r="Z23" s="1">
        <v>37</v>
      </c>
      <c r="AA23" s="1">
        <v>34</v>
      </c>
      <c r="AB23" s="1">
        <v>19</v>
      </c>
      <c r="AC23" s="1">
        <v>23</v>
      </c>
      <c r="AD23" s="1">
        <v>30</v>
      </c>
      <c r="AE23" s="1">
        <v>20</v>
      </c>
      <c r="AF23" s="1">
        <v>27</v>
      </c>
      <c r="AG23" s="1">
        <v>24</v>
      </c>
      <c r="AH23" s="1">
        <v>24</v>
      </c>
      <c r="AI23" s="1">
        <v>19</v>
      </c>
      <c r="AJ23" s="1">
        <v>29</v>
      </c>
      <c r="AK23" s="1">
        <v>35</v>
      </c>
      <c r="AL23" s="1">
        <v>40</v>
      </c>
      <c r="AM23" s="1">
        <v>55</v>
      </c>
      <c r="AN23" s="1">
        <v>51</v>
      </c>
      <c r="AO23" s="1">
        <v>47</v>
      </c>
      <c r="AP23" s="1">
        <v>34</v>
      </c>
      <c r="AQ23" s="1">
        <v>24</v>
      </c>
      <c r="AR23" s="1">
        <v>24</v>
      </c>
      <c r="AS23" s="1">
        <v>20</v>
      </c>
      <c r="AT23" s="1">
        <v>16</v>
      </c>
      <c r="AU23" s="1">
        <v>15</v>
      </c>
      <c r="AV23" s="1">
        <v>15</v>
      </c>
      <c r="AW23" s="1">
        <v>21</v>
      </c>
      <c r="AX23" s="1">
        <v>22</v>
      </c>
      <c r="AY23" s="1">
        <v>33</v>
      </c>
      <c r="AZ23" s="1">
        <v>35</v>
      </c>
      <c r="BA23" s="1">
        <v>60</v>
      </c>
      <c r="BB23" s="1">
        <v>66</v>
      </c>
      <c r="BC23" s="1">
        <v>70</v>
      </c>
      <c r="BD23" s="1">
        <v>69</v>
      </c>
      <c r="BE23" s="1">
        <v>122</v>
      </c>
      <c r="BF23" s="1">
        <v>137</v>
      </c>
      <c r="BG23" s="1">
        <v>112</v>
      </c>
      <c r="BH23" s="6"/>
    </row>
    <row r="24" spans="1:60" ht="13.5" customHeight="1" x14ac:dyDescent="0.2">
      <c r="A24" s="5"/>
      <c r="C24" s="1" t="s">
        <v>9</v>
      </c>
      <c r="AZ24" s="1">
        <v>0</v>
      </c>
      <c r="BA24" s="1">
        <v>8</v>
      </c>
      <c r="BB24" s="1">
        <v>10</v>
      </c>
      <c r="BC24" s="1">
        <v>7</v>
      </c>
      <c r="BD24" s="1">
        <v>17</v>
      </c>
      <c r="BE24" s="1">
        <v>28</v>
      </c>
      <c r="BF24" s="1">
        <v>39</v>
      </c>
      <c r="BG24" s="1">
        <v>57</v>
      </c>
      <c r="BH24" s="6"/>
    </row>
    <row r="25" spans="1:60" ht="13.5" customHeight="1" x14ac:dyDescent="0.2">
      <c r="A25" s="5"/>
      <c r="C25" s="1" t="s">
        <v>5</v>
      </c>
      <c r="AJ25" s="1">
        <v>1</v>
      </c>
      <c r="AK25" s="1">
        <v>8</v>
      </c>
      <c r="AL25" s="1">
        <v>22</v>
      </c>
      <c r="AM25" s="1">
        <v>27</v>
      </c>
      <c r="AN25" s="1">
        <v>37</v>
      </c>
      <c r="AO25" s="1">
        <v>20</v>
      </c>
      <c r="AP25" s="1">
        <v>28</v>
      </c>
      <c r="AQ25" s="1">
        <v>25</v>
      </c>
      <c r="AR25" s="1">
        <v>17</v>
      </c>
      <c r="AS25" s="1">
        <v>25</v>
      </c>
      <c r="AT25" s="1">
        <v>18</v>
      </c>
      <c r="AU25" s="1">
        <v>11</v>
      </c>
      <c r="AV25" s="1">
        <v>13</v>
      </c>
      <c r="AW25" s="1">
        <v>10</v>
      </c>
      <c r="AX25" s="1">
        <v>10</v>
      </c>
      <c r="AY25" s="1">
        <v>14</v>
      </c>
      <c r="AZ25" s="1">
        <v>7</v>
      </c>
      <c r="BA25" s="1">
        <v>28</v>
      </c>
      <c r="BB25" s="1">
        <v>28</v>
      </c>
      <c r="BC25" s="1">
        <v>16</v>
      </c>
      <c r="BD25" s="1">
        <v>23</v>
      </c>
      <c r="BE25" s="1">
        <v>51</v>
      </c>
      <c r="BF25" s="1">
        <v>44</v>
      </c>
      <c r="BG25" s="1">
        <v>82</v>
      </c>
      <c r="BH25" s="6"/>
    </row>
    <row r="26" spans="1:60" ht="13.5" customHeight="1" x14ac:dyDescent="0.2">
      <c r="A26" s="5"/>
      <c r="W26" s="9">
        <f t="shared" ref="W26:AA26" si="12">W23</f>
        <v>35</v>
      </c>
      <c r="X26" s="9">
        <f t="shared" si="12"/>
        <v>40</v>
      </c>
      <c r="Y26" s="9">
        <f t="shared" si="12"/>
        <v>28</v>
      </c>
      <c r="Z26" s="9">
        <f t="shared" si="12"/>
        <v>37</v>
      </c>
      <c r="AA26" s="9">
        <f t="shared" si="12"/>
        <v>34</v>
      </c>
      <c r="AB26" s="9">
        <f t="shared" ref="AB26:AD26" si="13">AB23</f>
        <v>19</v>
      </c>
      <c r="AC26" s="9">
        <f t="shared" si="13"/>
        <v>23</v>
      </c>
      <c r="AD26" s="9">
        <f t="shared" si="13"/>
        <v>30</v>
      </c>
      <c r="AE26" s="9">
        <f t="shared" ref="AE26:AG26" si="14">AE23</f>
        <v>20</v>
      </c>
      <c r="AF26" s="9">
        <f t="shared" si="14"/>
        <v>27</v>
      </c>
      <c r="AG26" s="9">
        <f t="shared" si="14"/>
        <v>24</v>
      </c>
      <c r="AH26" s="9">
        <f>AH23</f>
        <v>24</v>
      </c>
      <c r="AI26" s="9">
        <f>AI23</f>
        <v>19</v>
      </c>
      <c r="AJ26" s="9">
        <f t="shared" ref="AJ26" si="15">SUM(AJ23:AJ25)</f>
        <v>30</v>
      </c>
      <c r="AK26" s="9">
        <f t="shared" ref="AK26:AV26" si="16">SUM(AK23:AK25)</f>
        <v>43</v>
      </c>
      <c r="AL26" s="9">
        <f t="shared" si="16"/>
        <v>62</v>
      </c>
      <c r="AM26" s="9">
        <f t="shared" si="16"/>
        <v>82</v>
      </c>
      <c r="AN26" s="9">
        <f t="shared" si="16"/>
        <v>88</v>
      </c>
      <c r="AO26" s="9">
        <f t="shared" si="16"/>
        <v>67</v>
      </c>
      <c r="AP26" s="9">
        <f t="shared" si="16"/>
        <v>62</v>
      </c>
      <c r="AQ26" s="9">
        <f t="shared" si="16"/>
        <v>49</v>
      </c>
      <c r="AR26" s="9">
        <f t="shared" si="16"/>
        <v>41</v>
      </c>
      <c r="AS26" s="9">
        <f t="shared" si="16"/>
        <v>45</v>
      </c>
      <c r="AT26" s="9">
        <f t="shared" si="16"/>
        <v>34</v>
      </c>
      <c r="AU26" s="9">
        <f t="shared" si="16"/>
        <v>26</v>
      </c>
      <c r="AV26" s="9">
        <f t="shared" si="16"/>
        <v>28</v>
      </c>
      <c r="AW26" s="9">
        <f>SUM(AW23:AW25)</f>
        <v>31</v>
      </c>
      <c r="AX26" s="9">
        <f>SUM(AX23:AX25)</f>
        <v>32</v>
      </c>
      <c r="AY26" s="9">
        <f>SUM(AY23:AY25)</f>
        <v>47</v>
      </c>
      <c r="AZ26" s="9">
        <f t="shared" ref="AZ26:BE26" si="17">SUM(AZ22:AZ25)</f>
        <v>42</v>
      </c>
      <c r="BA26" s="9">
        <f t="shared" si="17"/>
        <v>98</v>
      </c>
      <c r="BB26" s="9">
        <f t="shared" si="17"/>
        <v>112</v>
      </c>
      <c r="BC26" s="9">
        <f t="shared" si="17"/>
        <v>101</v>
      </c>
      <c r="BD26" s="9">
        <f t="shared" si="17"/>
        <v>118</v>
      </c>
      <c r="BE26" s="9">
        <f t="shared" si="17"/>
        <v>222</v>
      </c>
      <c r="BF26" s="9">
        <f t="shared" ref="BF26:BG26" si="18">SUM(BF22:BF25)</f>
        <v>242</v>
      </c>
      <c r="BG26" s="9">
        <f t="shared" si="18"/>
        <v>280</v>
      </c>
      <c r="BH26" s="6"/>
    </row>
    <row r="27" spans="1:60" ht="13.5" customHeight="1" x14ac:dyDescent="0.2">
      <c r="A27" s="5"/>
      <c r="B27" s="8" t="s">
        <v>70</v>
      </c>
      <c r="BH27" s="6"/>
    </row>
    <row r="28" spans="1:60" ht="13.5" customHeight="1" x14ac:dyDescent="0.2">
      <c r="A28" s="5"/>
      <c r="C28" s="1" t="s">
        <v>0</v>
      </c>
      <c r="W28" s="1">
        <v>149</v>
      </c>
      <c r="X28" s="1">
        <v>205</v>
      </c>
      <c r="Y28" s="1">
        <v>232</v>
      </c>
      <c r="Z28" s="1">
        <v>232</v>
      </c>
      <c r="AA28" s="1">
        <v>299</v>
      </c>
      <c r="AB28" s="1">
        <v>303</v>
      </c>
      <c r="AC28" s="1">
        <v>336</v>
      </c>
      <c r="AD28" s="1">
        <v>355</v>
      </c>
      <c r="AE28" s="1">
        <v>349</v>
      </c>
      <c r="AF28" s="1">
        <v>310</v>
      </c>
      <c r="AG28" s="1">
        <v>354</v>
      </c>
      <c r="AH28" s="1">
        <v>343</v>
      </c>
      <c r="AI28" s="1">
        <v>312</v>
      </c>
      <c r="AJ28" s="1">
        <v>303</v>
      </c>
      <c r="AK28" s="1">
        <v>332</v>
      </c>
      <c r="AL28" s="1">
        <v>309</v>
      </c>
      <c r="AM28" s="1">
        <v>281</v>
      </c>
      <c r="AN28" s="1">
        <v>292</v>
      </c>
      <c r="AO28" s="1">
        <v>285</v>
      </c>
      <c r="AP28" s="1">
        <v>256</v>
      </c>
      <c r="AQ28" s="1">
        <v>266</v>
      </c>
      <c r="AR28" s="1">
        <v>239</v>
      </c>
      <c r="AS28" s="1">
        <v>281</v>
      </c>
      <c r="AT28" s="1">
        <v>230</v>
      </c>
      <c r="AU28" s="1">
        <v>260</v>
      </c>
      <c r="AV28" s="1">
        <v>223</v>
      </c>
      <c r="AW28" s="1">
        <v>235</v>
      </c>
      <c r="AX28" s="1">
        <v>216</v>
      </c>
      <c r="AY28" s="1">
        <v>200</v>
      </c>
      <c r="AZ28" s="1">
        <v>189</v>
      </c>
      <c r="BA28" s="1">
        <v>216</v>
      </c>
      <c r="BB28" s="1">
        <v>145</v>
      </c>
      <c r="BC28" s="1">
        <v>145</v>
      </c>
      <c r="BD28" s="1">
        <v>149</v>
      </c>
      <c r="BE28" s="1">
        <v>170</v>
      </c>
      <c r="BF28" s="1">
        <v>163</v>
      </c>
      <c r="BG28" s="1">
        <v>148</v>
      </c>
      <c r="BH28" s="6"/>
    </row>
    <row r="29" spans="1:60" ht="13.5" customHeight="1" x14ac:dyDescent="0.2">
      <c r="A29" s="5"/>
      <c r="C29" s="1" t="s">
        <v>9</v>
      </c>
      <c r="AN29" s="1">
        <v>5</v>
      </c>
      <c r="AO29" s="1">
        <v>6</v>
      </c>
      <c r="AP29" s="1">
        <v>9</v>
      </c>
      <c r="AQ29" s="1">
        <v>1</v>
      </c>
      <c r="AR29" s="1">
        <v>1</v>
      </c>
      <c r="AS29" s="1">
        <v>3</v>
      </c>
      <c r="AT29" s="1">
        <v>5</v>
      </c>
      <c r="AU29" s="1">
        <v>9</v>
      </c>
      <c r="AV29" s="1">
        <v>21</v>
      </c>
      <c r="AW29" s="1">
        <v>21</v>
      </c>
      <c r="AX29" s="1">
        <v>25</v>
      </c>
      <c r="AY29" s="1">
        <v>23</v>
      </c>
      <c r="AZ29" s="1">
        <v>36</v>
      </c>
      <c r="BA29" s="1">
        <v>38</v>
      </c>
      <c r="BB29" s="1">
        <v>33</v>
      </c>
      <c r="BC29" s="1">
        <v>36</v>
      </c>
      <c r="BD29" s="1">
        <v>22</v>
      </c>
      <c r="BE29" s="1">
        <v>33</v>
      </c>
      <c r="BF29" s="1">
        <v>24</v>
      </c>
      <c r="BG29" s="1">
        <v>56</v>
      </c>
      <c r="BH29" s="6"/>
    </row>
    <row r="30" spans="1:60" ht="13.5" customHeight="1" x14ac:dyDescent="0.2">
      <c r="A30" s="5"/>
      <c r="C30" s="1" t="s">
        <v>5</v>
      </c>
      <c r="W30" s="1">
        <v>206</v>
      </c>
      <c r="X30" s="1">
        <v>201</v>
      </c>
      <c r="Y30" s="1">
        <v>264</v>
      </c>
      <c r="Z30" s="1">
        <v>225</v>
      </c>
      <c r="AA30" s="1">
        <v>271</v>
      </c>
      <c r="AB30" s="1">
        <v>290</v>
      </c>
      <c r="AC30" s="1">
        <v>258</v>
      </c>
      <c r="AD30" s="1">
        <v>324</v>
      </c>
      <c r="AE30" s="1">
        <v>292</v>
      </c>
      <c r="AF30" s="1">
        <v>337</v>
      </c>
      <c r="AG30" s="1">
        <v>350</v>
      </c>
      <c r="AH30" s="1">
        <v>304</v>
      </c>
      <c r="AI30" s="1">
        <v>293</v>
      </c>
      <c r="AJ30" s="1">
        <v>238</v>
      </c>
      <c r="AK30" s="1">
        <v>253</v>
      </c>
      <c r="AL30" s="1">
        <v>236</v>
      </c>
      <c r="AM30" s="1">
        <v>253</v>
      </c>
      <c r="AN30" s="1">
        <v>272</v>
      </c>
      <c r="AO30" s="1">
        <v>340</v>
      </c>
      <c r="AP30" s="1">
        <v>307</v>
      </c>
      <c r="AQ30" s="1">
        <v>262</v>
      </c>
      <c r="AR30" s="1">
        <v>265</v>
      </c>
      <c r="AS30" s="1">
        <v>268</v>
      </c>
      <c r="AT30" s="1">
        <v>296</v>
      </c>
      <c r="AU30" s="1">
        <v>351</v>
      </c>
      <c r="AV30" s="1">
        <v>312</v>
      </c>
      <c r="AW30" s="1">
        <v>336</v>
      </c>
      <c r="AX30" s="1">
        <v>358</v>
      </c>
      <c r="AY30" s="1">
        <v>299</v>
      </c>
      <c r="AZ30" s="1">
        <v>315</v>
      </c>
      <c r="BA30" s="1">
        <v>273</v>
      </c>
      <c r="BB30" s="1">
        <v>262</v>
      </c>
      <c r="BC30" s="1">
        <v>276</v>
      </c>
      <c r="BD30" s="1">
        <v>268</v>
      </c>
      <c r="BE30" s="1">
        <v>285</v>
      </c>
      <c r="BF30" s="1">
        <v>254</v>
      </c>
      <c r="BG30" s="1">
        <v>224</v>
      </c>
      <c r="BH30" s="6"/>
    </row>
    <row r="31" spans="1:60" ht="13.5" customHeight="1" x14ac:dyDescent="0.2">
      <c r="A31" s="5"/>
      <c r="C31" s="1" t="s">
        <v>11</v>
      </c>
      <c r="AO31" s="1">
        <v>3</v>
      </c>
      <c r="AP31" s="1">
        <v>27</v>
      </c>
      <c r="AQ31" s="1">
        <v>29</v>
      </c>
      <c r="AR31" s="1">
        <v>22</v>
      </c>
      <c r="AS31" s="1">
        <v>25</v>
      </c>
      <c r="AT31" s="1">
        <v>22</v>
      </c>
      <c r="AU31" s="1">
        <v>16</v>
      </c>
      <c r="AV31" s="1">
        <v>13</v>
      </c>
      <c r="AW31" s="1">
        <v>20</v>
      </c>
      <c r="AX31" s="1">
        <v>4</v>
      </c>
      <c r="AY31" s="1">
        <v>7</v>
      </c>
      <c r="AZ31" s="1">
        <v>8</v>
      </c>
      <c r="BA31" s="1">
        <v>4</v>
      </c>
      <c r="BB31" s="1">
        <v>2</v>
      </c>
      <c r="BC31" s="1">
        <v>11</v>
      </c>
      <c r="BD31" s="1">
        <v>9</v>
      </c>
      <c r="BE31" s="1">
        <v>16</v>
      </c>
      <c r="BF31" s="1">
        <v>19</v>
      </c>
      <c r="BG31" s="1">
        <v>13</v>
      </c>
      <c r="BH31" s="6"/>
    </row>
    <row r="32" spans="1:60" ht="13.5" customHeight="1" x14ac:dyDescent="0.2">
      <c r="A32" s="5"/>
      <c r="C32" s="1" t="s">
        <v>7</v>
      </c>
      <c r="W32" s="1">
        <v>5</v>
      </c>
      <c r="X32" s="1">
        <v>6</v>
      </c>
      <c r="Y32" s="1">
        <v>8</v>
      </c>
      <c r="Z32" s="1">
        <v>9</v>
      </c>
      <c r="AA32" s="1">
        <v>14</v>
      </c>
      <c r="AB32" s="1">
        <v>7</v>
      </c>
      <c r="AC32" s="1">
        <v>5</v>
      </c>
      <c r="AD32" s="1">
        <v>8</v>
      </c>
      <c r="AE32" s="1">
        <v>6</v>
      </c>
      <c r="AF32" s="1">
        <v>10</v>
      </c>
      <c r="AG32" s="1">
        <v>7</v>
      </c>
      <c r="AH32" s="1">
        <v>9</v>
      </c>
      <c r="AI32" s="1">
        <v>6</v>
      </c>
      <c r="AJ32" s="1">
        <v>6</v>
      </c>
      <c r="AK32" s="1">
        <v>8</v>
      </c>
      <c r="AL32" s="1">
        <v>13</v>
      </c>
      <c r="AM32" s="1">
        <v>20</v>
      </c>
      <c r="AN32" s="1">
        <v>15</v>
      </c>
      <c r="AO32" s="1">
        <v>21</v>
      </c>
      <c r="AP32" s="1">
        <v>24</v>
      </c>
      <c r="AQ32" s="1">
        <v>18</v>
      </c>
      <c r="AR32" s="1">
        <v>27</v>
      </c>
      <c r="AS32" s="1">
        <v>27</v>
      </c>
      <c r="AT32" s="1">
        <v>24</v>
      </c>
      <c r="AU32" s="1">
        <v>21</v>
      </c>
      <c r="AV32" s="1">
        <v>33</v>
      </c>
      <c r="AW32" s="1">
        <v>24</v>
      </c>
      <c r="AX32" s="1">
        <v>21</v>
      </c>
      <c r="AY32" s="1">
        <v>34</v>
      </c>
      <c r="AZ32" s="1">
        <v>38</v>
      </c>
      <c r="BA32" s="1">
        <v>62</v>
      </c>
      <c r="BB32" s="1">
        <v>42</v>
      </c>
      <c r="BC32" s="1">
        <v>37</v>
      </c>
      <c r="BD32" s="1">
        <v>61</v>
      </c>
      <c r="BE32" s="1">
        <v>45</v>
      </c>
      <c r="BF32" s="1">
        <v>54</v>
      </c>
      <c r="BG32" s="1">
        <v>52</v>
      </c>
      <c r="BH32" s="6"/>
    </row>
    <row r="33" spans="1:60" ht="13.5" customHeight="1" x14ac:dyDescent="0.2">
      <c r="A33" s="5"/>
      <c r="W33" s="9">
        <f t="shared" ref="W33:AA33" si="19">SUM(W28:W32)</f>
        <v>360</v>
      </c>
      <c r="X33" s="9">
        <f t="shared" si="19"/>
        <v>412</v>
      </c>
      <c r="Y33" s="9">
        <f t="shared" si="19"/>
        <v>504</v>
      </c>
      <c r="Z33" s="9">
        <f t="shared" si="19"/>
        <v>466</v>
      </c>
      <c r="AA33" s="9">
        <f t="shared" si="19"/>
        <v>584</v>
      </c>
      <c r="AB33" s="9">
        <f t="shared" ref="AB33:AD33" si="20">SUM(AB28:AB32)</f>
        <v>600</v>
      </c>
      <c r="AC33" s="9">
        <f t="shared" si="20"/>
        <v>599</v>
      </c>
      <c r="AD33" s="9">
        <f t="shared" si="20"/>
        <v>687</v>
      </c>
      <c r="AE33" s="9">
        <f t="shared" ref="AE33:AG33" si="21">SUM(AE28:AE32)</f>
        <v>647</v>
      </c>
      <c r="AF33" s="9">
        <f t="shared" si="21"/>
        <v>657</v>
      </c>
      <c r="AG33" s="9">
        <f t="shared" si="21"/>
        <v>711</v>
      </c>
      <c r="AH33" s="9">
        <f t="shared" ref="AH33:AJ33" si="22">SUM(AH28:AH32)</f>
        <v>656</v>
      </c>
      <c r="AI33" s="9">
        <f t="shared" si="22"/>
        <v>611</v>
      </c>
      <c r="AJ33" s="9">
        <f t="shared" si="22"/>
        <v>547</v>
      </c>
      <c r="AK33" s="9">
        <f t="shared" ref="AK33:AV33" si="23">SUM(AK28:AK32)</f>
        <v>593</v>
      </c>
      <c r="AL33" s="9">
        <f t="shared" si="23"/>
        <v>558</v>
      </c>
      <c r="AM33" s="9">
        <f t="shared" si="23"/>
        <v>554</v>
      </c>
      <c r="AN33" s="9">
        <f t="shared" si="23"/>
        <v>584</v>
      </c>
      <c r="AO33" s="9">
        <f t="shared" si="23"/>
        <v>655</v>
      </c>
      <c r="AP33" s="9">
        <f t="shared" si="23"/>
        <v>623</v>
      </c>
      <c r="AQ33" s="9">
        <f t="shared" si="23"/>
        <v>576</v>
      </c>
      <c r="AR33" s="9">
        <f t="shared" si="23"/>
        <v>554</v>
      </c>
      <c r="AS33" s="9">
        <f t="shared" si="23"/>
        <v>604</v>
      </c>
      <c r="AT33" s="9">
        <f t="shared" si="23"/>
        <v>577</v>
      </c>
      <c r="AU33" s="9">
        <f t="shared" si="23"/>
        <v>657</v>
      </c>
      <c r="AV33" s="9">
        <f t="shared" si="23"/>
        <v>602</v>
      </c>
      <c r="AW33" s="9">
        <f t="shared" ref="AW33:BB33" si="24">SUM(AW28:AW32)</f>
        <v>636</v>
      </c>
      <c r="AX33" s="9">
        <f t="shared" si="24"/>
        <v>624</v>
      </c>
      <c r="AY33" s="9">
        <f t="shared" si="24"/>
        <v>563</v>
      </c>
      <c r="AZ33" s="9">
        <f t="shared" si="24"/>
        <v>586</v>
      </c>
      <c r="BA33" s="9">
        <f t="shared" si="24"/>
        <v>593</v>
      </c>
      <c r="BB33" s="9">
        <f t="shared" si="24"/>
        <v>484</v>
      </c>
      <c r="BC33" s="9">
        <f t="shared" ref="BC33:BD33" si="25">SUM(BC28:BC32)</f>
        <v>505</v>
      </c>
      <c r="BD33" s="9">
        <f t="shared" si="25"/>
        <v>509</v>
      </c>
      <c r="BE33" s="9">
        <f t="shared" ref="BE33:BF33" si="26">SUM(BE28:BE32)</f>
        <v>549</v>
      </c>
      <c r="BF33" s="9">
        <f t="shared" si="26"/>
        <v>514</v>
      </c>
      <c r="BG33" s="9">
        <f t="shared" ref="BG33" si="27">SUM(BG28:BG32)</f>
        <v>493</v>
      </c>
      <c r="BH33" s="6"/>
    </row>
    <row r="34" spans="1:60" ht="13.5" customHeight="1" x14ac:dyDescent="0.2">
      <c r="A34" s="5"/>
      <c r="B34" s="8" t="s">
        <v>71</v>
      </c>
      <c r="BH34" s="6"/>
    </row>
    <row r="35" spans="1:60" ht="13.5" customHeight="1" x14ac:dyDescent="0.2">
      <c r="A35" s="5"/>
      <c r="C35" s="1" t="s">
        <v>0</v>
      </c>
      <c r="AE35" s="1">
        <v>1</v>
      </c>
      <c r="AF35" s="1">
        <v>2</v>
      </c>
      <c r="AG35" s="1">
        <v>6</v>
      </c>
      <c r="AH35" s="1">
        <v>14</v>
      </c>
      <c r="AI35" s="1">
        <v>17</v>
      </c>
      <c r="AJ35" s="1">
        <v>17</v>
      </c>
      <c r="AK35" s="1">
        <v>33</v>
      </c>
      <c r="AL35" s="1">
        <v>29</v>
      </c>
      <c r="AM35" s="1">
        <v>26</v>
      </c>
      <c r="AN35" s="1">
        <v>42</v>
      </c>
      <c r="AO35" s="1">
        <v>42</v>
      </c>
      <c r="AP35" s="1">
        <v>33</v>
      </c>
      <c r="AQ35" s="1">
        <v>48</v>
      </c>
      <c r="AR35" s="1">
        <v>46</v>
      </c>
      <c r="AS35" s="1">
        <v>52</v>
      </c>
      <c r="AT35" s="1">
        <v>56</v>
      </c>
      <c r="AU35" s="1">
        <v>58</v>
      </c>
      <c r="AV35" s="1">
        <v>58</v>
      </c>
      <c r="AW35" s="1">
        <v>58</v>
      </c>
      <c r="AX35" s="1">
        <v>51</v>
      </c>
      <c r="AY35" s="1">
        <v>88</v>
      </c>
      <c r="AZ35" s="1">
        <v>97</v>
      </c>
      <c r="BA35" s="1">
        <v>83</v>
      </c>
      <c r="BB35" s="1">
        <v>59</v>
      </c>
      <c r="BC35" s="1">
        <v>54</v>
      </c>
      <c r="BD35" s="1">
        <v>75</v>
      </c>
      <c r="BE35" s="1">
        <v>71</v>
      </c>
      <c r="BF35" s="1">
        <v>80</v>
      </c>
      <c r="BG35" s="1">
        <v>61</v>
      </c>
      <c r="BH35" s="6"/>
    </row>
    <row r="36" spans="1:60" ht="13.5" customHeight="1" x14ac:dyDescent="0.2">
      <c r="A36" s="5"/>
      <c r="B36" s="8" t="s">
        <v>93</v>
      </c>
      <c r="BH36" s="6"/>
    </row>
    <row r="37" spans="1:60" ht="13.5" customHeight="1" x14ac:dyDescent="0.2">
      <c r="A37" s="5"/>
      <c r="C37" s="1" t="s">
        <v>10</v>
      </c>
      <c r="BA37" s="1">
        <v>0</v>
      </c>
      <c r="BB37" s="1">
        <v>0</v>
      </c>
      <c r="BC37" s="1">
        <v>0</v>
      </c>
      <c r="BD37" s="1">
        <v>0</v>
      </c>
      <c r="BE37" s="1">
        <v>1</v>
      </c>
      <c r="BF37" s="1">
        <v>1</v>
      </c>
      <c r="BG37" s="1">
        <v>2</v>
      </c>
      <c r="BH37" s="6"/>
    </row>
    <row r="38" spans="1:60" ht="13.5" customHeight="1" x14ac:dyDescent="0.2">
      <c r="A38" s="5"/>
      <c r="B38" s="8" t="s">
        <v>92</v>
      </c>
      <c r="BH38" s="6"/>
    </row>
    <row r="39" spans="1:60" ht="13.5" customHeight="1" x14ac:dyDescent="0.2">
      <c r="A39" s="5"/>
      <c r="C39" s="1" t="s">
        <v>0</v>
      </c>
      <c r="W39" s="1">
        <v>7</v>
      </c>
      <c r="X39" s="1">
        <v>15</v>
      </c>
      <c r="Y39" s="1">
        <v>16</v>
      </c>
      <c r="Z39" s="1">
        <v>23</v>
      </c>
      <c r="AA39" s="1">
        <v>13</v>
      </c>
      <c r="AB39" s="1">
        <v>13</v>
      </c>
      <c r="AC39" s="1">
        <v>11</v>
      </c>
      <c r="AD39" s="1">
        <v>26</v>
      </c>
      <c r="AE39" s="1">
        <v>21</v>
      </c>
      <c r="AF39" s="1">
        <v>9</v>
      </c>
      <c r="AG39" s="1">
        <v>22</v>
      </c>
      <c r="AH39" s="1">
        <v>14</v>
      </c>
      <c r="AI39" s="1">
        <v>16</v>
      </c>
      <c r="AJ39" s="1">
        <v>16</v>
      </c>
      <c r="AK39" s="1">
        <v>18</v>
      </c>
      <c r="AL39" s="1">
        <v>15</v>
      </c>
      <c r="AM39" s="1">
        <v>25</v>
      </c>
      <c r="AN39" s="1">
        <v>21</v>
      </c>
      <c r="AO39" s="1">
        <v>24</v>
      </c>
      <c r="AP39" s="1">
        <v>13</v>
      </c>
      <c r="AQ39" s="1">
        <v>22</v>
      </c>
      <c r="AR39" s="1">
        <v>17</v>
      </c>
      <c r="AS39" s="1">
        <v>14</v>
      </c>
      <c r="AT39" s="1">
        <v>16</v>
      </c>
      <c r="AU39" s="1">
        <v>26</v>
      </c>
      <c r="AV39" s="1">
        <v>17</v>
      </c>
      <c r="AW39" s="1">
        <v>21</v>
      </c>
      <c r="AX39" s="1">
        <v>20</v>
      </c>
      <c r="AY39" s="1">
        <v>32</v>
      </c>
      <c r="AZ39" s="1">
        <v>17</v>
      </c>
      <c r="BA39" s="1">
        <v>14</v>
      </c>
      <c r="BB39" s="1">
        <v>24</v>
      </c>
      <c r="BC39" s="1">
        <v>17</v>
      </c>
      <c r="BD39" s="1">
        <v>17</v>
      </c>
      <c r="BE39" s="1">
        <v>21</v>
      </c>
      <c r="BF39" s="1">
        <v>8</v>
      </c>
      <c r="BG39" s="1">
        <v>12</v>
      </c>
      <c r="BH39" s="6"/>
    </row>
    <row r="40" spans="1:60" ht="13.5" customHeight="1" x14ac:dyDescent="0.2">
      <c r="A40" s="5"/>
      <c r="B40" s="8" t="s">
        <v>88</v>
      </c>
      <c r="BH40" s="6"/>
    </row>
    <row r="41" spans="1:60" ht="13.5" customHeight="1" x14ac:dyDescent="0.2">
      <c r="A41" s="5"/>
      <c r="B41" s="8"/>
      <c r="C41" s="1" t="s">
        <v>10</v>
      </c>
      <c r="BB41" s="1">
        <v>1</v>
      </c>
      <c r="BC41" s="1">
        <v>1</v>
      </c>
      <c r="BD41" s="1">
        <v>0</v>
      </c>
      <c r="BE41" s="1">
        <v>23</v>
      </c>
      <c r="BF41" s="1">
        <v>21</v>
      </c>
      <c r="BG41" s="1">
        <v>19</v>
      </c>
      <c r="BH41" s="6"/>
    </row>
    <row r="42" spans="1:60" ht="13.5" customHeight="1" x14ac:dyDescent="0.2">
      <c r="A42" s="5"/>
      <c r="C42" s="1" t="s">
        <v>0</v>
      </c>
      <c r="W42" s="1">
        <v>74</v>
      </c>
      <c r="X42" s="1">
        <v>103</v>
      </c>
      <c r="Y42" s="1">
        <v>102</v>
      </c>
      <c r="Z42" s="1">
        <v>104</v>
      </c>
      <c r="AA42" s="1">
        <v>128</v>
      </c>
      <c r="AB42" s="1">
        <v>34</v>
      </c>
      <c r="AC42" s="1">
        <v>49</v>
      </c>
      <c r="AD42" s="1">
        <v>41</v>
      </c>
      <c r="AE42" s="1">
        <v>38</v>
      </c>
      <c r="AF42" s="1">
        <v>34</v>
      </c>
      <c r="AG42" s="1">
        <v>40</v>
      </c>
      <c r="AH42" s="1">
        <v>52</v>
      </c>
      <c r="AI42" s="1">
        <v>52</v>
      </c>
      <c r="AJ42" s="1">
        <v>32</v>
      </c>
      <c r="AK42" s="1">
        <v>45</v>
      </c>
      <c r="AL42" s="1">
        <v>54</v>
      </c>
      <c r="AM42" s="1">
        <v>51</v>
      </c>
      <c r="AN42" s="1">
        <v>47</v>
      </c>
      <c r="AO42" s="1">
        <v>45</v>
      </c>
      <c r="AP42" s="1">
        <v>47</v>
      </c>
      <c r="AQ42" s="1">
        <v>49</v>
      </c>
      <c r="AR42" s="1">
        <v>60</v>
      </c>
      <c r="AS42" s="1">
        <v>51</v>
      </c>
      <c r="AT42" s="1">
        <v>43</v>
      </c>
      <c r="AU42" s="1">
        <v>39</v>
      </c>
      <c r="AV42" s="1">
        <v>36</v>
      </c>
      <c r="AW42" s="1">
        <v>44</v>
      </c>
      <c r="AX42" s="1">
        <v>44</v>
      </c>
      <c r="AY42" s="1">
        <v>43</v>
      </c>
      <c r="AZ42" s="1">
        <v>42</v>
      </c>
      <c r="BA42" s="1">
        <v>25</v>
      </c>
      <c r="BB42" s="1">
        <v>27</v>
      </c>
      <c r="BC42" s="1">
        <v>36</v>
      </c>
      <c r="BD42" s="1">
        <v>39</v>
      </c>
      <c r="BE42" s="1">
        <v>33</v>
      </c>
      <c r="BF42" s="1">
        <v>28</v>
      </c>
      <c r="BG42" s="1">
        <v>29</v>
      </c>
      <c r="BH42" s="6"/>
    </row>
    <row r="43" spans="1:60" ht="13.5" customHeight="1" x14ac:dyDescent="0.2">
      <c r="A43" s="5"/>
      <c r="C43" s="1" t="s">
        <v>9</v>
      </c>
      <c r="AM43" s="1">
        <v>0</v>
      </c>
      <c r="AN43" s="1">
        <v>1</v>
      </c>
      <c r="AO43" s="1">
        <v>1</v>
      </c>
      <c r="AP43" s="1">
        <v>2</v>
      </c>
      <c r="AQ43" s="1">
        <v>5</v>
      </c>
      <c r="AR43" s="1">
        <v>1</v>
      </c>
      <c r="AS43" s="1">
        <v>4</v>
      </c>
      <c r="AT43" s="1">
        <v>5</v>
      </c>
      <c r="AU43" s="1">
        <v>3</v>
      </c>
      <c r="AV43" s="1">
        <v>9</v>
      </c>
      <c r="AW43" s="1">
        <v>4</v>
      </c>
      <c r="AX43" s="1">
        <v>2</v>
      </c>
      <c r="AY43" s="1">
        <v>4</v>
      </c>
      <c r="AZ43" s="1">
        <v>2</v>
      </c>
      <c r="BA43" s="1">
        <v>4</v>
      </c>
      <c r="BB43" s="1">
        <v>1</v>
      </c>
      <c r="BC43" s="1">
        <v>4</v>
      </c>
      <c r="BD43" s="1">
        <v>3</v>
      </c>
      <c r="BE43" s="1">
        <v>1</v>
      </c>
      <c r="BF43" s="1">
        <v>5</v>
      </c>
      <c r="BG43" s="1">
        <v>4</v>
      </c>
      <c r="BH43" s="6"/>
    </row>
    <row r="44" spans="1:60" ht="13.5" customHeight="1" x14ac:dyDescent="0.2">
      <c r="A44" s="5"/>
      <c r="C44" s="1" t="s">
        <v>5</v>
      </c>
      <c r="W44" s="1">
        <v>4</v>
      </c>
      <c r="X44" s="1">
        <v>10</v>
      </c>
      <c r="Y44" s="1">
        <v>6</v>
      </c>
      <c r="Z44" s="1">
        <v>10</v>
      </c>
      <c r="AA44" s="1">
        <v>7</v>
      </c>
      <c r="AB44" s="1">
        <v>10</v>
      </c>
      <c r="AC44" s="1">
        <v>19</v>
      </c>
      <c r="AD44" s="1">
        <v>12</v>
      </c>
      <c r="AE44" s="1">
        <v>14</v>
      </c>
      <c r="AF44" s="1">
        <v>12</v>
      </c>
      <c r="AG44" s="1">
        <v>7</v>
      </c>
      <c r="AH44" s="1">
        <v>13</v>
      </c>
      <c r="AI44" s="1">
        <v>18</v>
      </c>
      <c r="AJ44" s="1">
        <v>14</v>
      </c>
      <c r="AK44" s="1">
        <v>19</v>
      </c>
      <c r="AL44" s="1">
        <v>17</v>
      </c>
      <c r="AM44" s="1">
        <v>20</v>
      </c>
      <c r="AN44" s="1">
        <v>20</v>
      </c>
      <c r="AO44" s="1">
        <v>23</v>
      </c>
      <c r="AP44" s="1">
        <v>21</v>
      </c>
      <c r="AQ44" s="1">
        <v>24</v>
      </c>
      <c r="AR44" s="1">
        <v>33</v>
      </c>
      <c r="AS44" s="1">
        <v>23</v>
      </c>
      <c r="AT44" s="1">
        <v>40</v>
      </c>
      <c r="AU44" s="1">
        <v>35</v>
      </c>
      <c r="AV44" s="1">
        <v>39</v>
      </c>
      <c r="AW44" s="1">
        <v>29</v>
      </c>
      <c r="AX44" s="1">
        <v>32</v>
      </c>
      <c r="AY44" s="1">
        <v>33</v>
      </c>
      <c r="AZ44" s="1">
        <v>24</v>
      </c>
      <c r="BA44" s="1">
        <v>21</v>
      </c>
      <c r="BB44" s="1">
        <v>29</v>
      </c>
      <c r="BC44" s="1">
        <v>13</v>
      </c>
      <c r="BD44" s="1">
        <v>18</v>
      </c>
      <c r="BE44" s="1">
        <v>19</v>
      </c>
      <c r="BF44" s="1">
        <v>12</v>
      </c>
      <c r="BG44" s="1">
        <v>16</v>
      </c>
      <c r="BH44" s="6"/>
    </row>
    <row r="45" spans="1:60" ht="13.5" customHeight="1" x14ac:dyDescent="0.2">
      <c r="A45" s="5"/>
      <c r="W45" s="9">
        <f t="shared" ref="W45:AA45" si="28">SUM(W42:W44)</f>
        <v>78</v>
      </c>
      <c r="X45" s="9">
        <f t="shared" si="28"/>
        <v>113</v>
      </c>
      <c r="Y45" s="9">
        <f t="shared" si="28"/>
        <v>108</v>
      </c>
      <c r="Z45" s="9">
        <f t="shared" si="28"/>
        <v>114</v>
      </c>
      <c r="AA45" s="9">
        <f t="shared" si="28"/>
        <v>135</v>
      </c>
      <c r="AB45" s="9">
        <f t="shared" ref="AB45:AD45" si="29">SUM(AB42:AB44)</f>
        <v>44</v>
      </c>
      <c r="AC45" s="9">
        <f t="shared" si="29"/>
        <v>68</v>
      </c>
      <c r="AD45" s="9">
        <f t="shared" si="29"/>
        <v>53</v>
      </c>
      <c r="AE45" s="9">
        <f t="shared" ref="AE45:AG45" si="30">SUM(AE42:AE44)</f>
        <v>52</v>
      </c>
      <c r="AF45" s="9">
        <f t="shared" si="30"/>
        <v>46</v>
      </c>
      <c r="AG45" s="9">
        <f t="shared" si="30"/>
        <v>47</v>
      </c>
      <c r="AH45" s="9">
        <f t="shared" ref="AH45:AJ45" si="31">SUM(AH42:AH44)</f>
        <v>65</v>
      </c>
      <c r="AI45" s="9">
        <f t="shared" si="31"/>
        <v>70</v>
      </c>
      <c r="AJ45" s="9">
        <f t="shared" si="31"/>
        <v>46</v>
      </c>
      <c r="AK45" s="9">
        <f t="shared" ref="AK45:AV45" si="32">SUM(AK42:AK44)</f>
        <v>64</v>
      </c>
      <c r="AL45" s="9">
        <f t="shared" si="32"/>
        <v>71</v>
      </c>
      <c r="AM45" s="9">
        <f t="shared" si="32"/>
        <v>71</v>
      </c>
      <c r="AN45" s="9">
        <f t="shared" si="32"/>
        <v>68</v>
      </c>
      <c r="AO45" s="9">
        <f t="shared" si="32"/>
        <v>69</v>
      </c>
      <c r="AP45" s="9">
        <f t="shared" si="32"/>
        <v>70</v>
      </c>
      <c r="AQ45" s="9">
        <f t="shared" si="32"/>
        <v>78</v>
      </c>
      <c r="AR45" s="9">
        <f t="shared" si="32"/>
        <v>94</v>
      </c>
      <c r="AS45" s="9">
        <f t="shared" si="32"/>
        <v>78</v>
      </c>
      <c r="AT45" s="9">
        <f t="shared" si="32"/>
        <v>88</v>
      </c>
      <c r="AU45" s="9">
        <f t="shared" si="32"/>
        <v>77</v>
      </c>
      <c r="AV45" s="9">
        <f t="shared" si="32"/>
        <v>84</v>
      </c>
      <c r="AW45" s="9">
        <f t="shared" ref="AW45:BA45" si="33">SUM(AW42:AW44)</f>
        <v>77</v>
      </c>
      <c r="AX45" s="9">
        <f t="shared" si="33"/>
        <v>78</v>
      </c>
      <c r="AY45" s="9">
        <f t="shared" si="33"/>
        <v>80</v>
      </c>
      <c r="AZ45" s="9">
        <f t="shared" si="33"/>
        <v>68</v>
      </c>
      <c r="BA45" s="9">
        <f t="shared" si="33"/>
        <v>50</v>
      </c>
      <c r="BB45" s="9">
        <f t="shared" ref="BB45:BG45" si="34">SUM(BB41:BB44)</f>
        <v>58</v>
      </c>
      <c r="BC45" s="9">
        <f t="shared" si="34"/>
        <v>54</v>
      </c>
      <c r="BD45" s="9">
        <f t="shared" si="34"/>
        <v>60</v>
      </c>
      <c r="BE45" s="9">
        <f t="shared" si="34"/>
        <v>76</v>
      </c>
      <c r="BF45" s="9">
        <f t="shared" si="34"/>
        <v>66</v>
      </c>
      <c r="BG45" s="9">
        <f t="shared" si="34"/>
        <v>68</v>
      </c>
      <c r="BH45" s="6"/>
    </row>
    <row r="46" spans="1:60" ht="13.5" customHeight="1" x14ac:dyDescent="0.2">
      <c r="A46" s="5"/>
      <c r="B46" s="8" t="s">
        <v>91</v>
      </c>
      <c r="BH46" s="6"/>
    </row>
    <row r="47" spans="1:60" ht="13.5" customHeight="1" x14ac:dyDescent="0.2">
      <c r="A47" s="5"/>
      <c r="C47" s="1" t="s">
        <v>0</v>
      </c>
      <c r="W47" s="1">
        <v>51</v>
      </c>
      <c r="X47" s="1">
        <v>39</v>
      </c>
      <c r="Y47" s="1">
        <v>51</v>
      </c>
      <c r="Z47" s="1">
        <v>35</v>
      </c>
      <c r="AA47" s="1">
        <v>65</v>
      </c>
      <c r="AB47" s="1">
        <v>66</v>
      </c>
      <c r="AC47" s="1">
        <v>77</v>
      </c>
      <c r="AD47" s="1">
        <v>73</v>
      </c>
      <c r="AE47" s="1">
        <v>79</v>
      </c>
      <c r="AF47" s="1">
        <v>74</v>
      </c>
      <c r="AG47" s="1">
        <v>88</v>
      </c>
      <c r="AH47" s="1">
        <v>95</v>
      </c>
      <c r="AI47" s="1">
        <v>77</v>
      </c>
      <c r="AJ47" s="1">
        <v>80</v>
      </c>
      <c r="AK47" s="1">
        <v>82</v>
      </c>
      <c r="AL47" s="1">
        <v>69</v>
      </c>
      <c r="AM47" s="1">
        <v>38</v>
      </c>
      <c r="AN47" s="1">
        <v>48</v>
      </c>
      <c r="AO47" s="1">
        <v>43</v>
      </c>
      <c r="AP47" s="1">
        <v>64</v>
      </c>
      <c r="AQ47" s="1">
        <v>87</v>
      </c>
      <c r="AR47" s="1">
        <v>81</v>
      </c>
      <c r="AS47" s="1">
        <v>102</v>
      </c>
      <c r="AT47" s="1">
        <v>84</v>
      </c>
      <c r="AU47" s="1">
        <v>107</v>
      </c>
      <c r="AV47" s="1">
        <v>93</v>
      </c>
      <c r="AW47" s="1">
        <v>102</v>
      </c>
      <c r="AX47" s="1">
        <v>96</v>
      </c>
      <c r="AY47" s="1">
        <v>112</v>
      </c>
      <c r="AZ47" s="1">
        <v>129</v>
      </c>
      <c r="BA47" s="1">
        <v>105</v>
      </c>
      <c r="BB47" s="1">
        <v>101</v>
      </c>
      <c r="BC47" s="1">
        <v>92</v>
      </c>
      <c r="BD47" s="1">
        <v>97</v>
      </c>
      <c r="BE47" s="1">
        <v>102</v>
      </c>
      <c r="BF47" s="1">
        <v>70</v>
      </c>
      <c r="BG47" s="1">
        <v>61</v>
      </c>
      <c r="BH47" s="6"/>
    </row>
    <row r="48" spans="1:60" ht="13.5" customHeight="1" x14ac:dyDescent="0.2">
      <c r="A48" s="5"/>
      <c r="B48" s="8" t="s">
        <v>89</v>
      </c>
      <c r="BH48" s="6"/>
    </row>
    <row r="49" spans="1:60" ht="13.5" customHeight="1" x14ac:dyDescent="0.2">
      <c r="A49" s="5"/>
      <c r="B49" s="8"/>
      <c r="C49" s="1" t="s">
        <v>10</v>
      </c>
      <c r="AW49" s="1">
        <v>2</v>
      </c>
      <c r="AX49" s="1">
        <v>5</v>
      </c>
      <c r="AY49" s="1">
        <v>3</v>
      </c>
      <c r="AZ49" s="1">
        <v>4</v>
      </c>
      <c r="BA49" s="1">
        <v>10</v>
      </c>
      <c r="BB49" s="1">
        <v>7</v>
      </c>
      <c r="BC49" s="1">
        <v>10</v>
      </c>
      <c r="BD49" s="1">
        <v>9</v>
      </c>
      <c r="BE49" s="1">
        <v>9</v>
      </c>
      <c r="BF49" s="1">
        <v>12</v>
      </c>
      <c r="BG49" s="1">
        <v>1</v>
      </c>
      <c r="BH49" s="6"/>
    </row>
    <row r="50" spans="1:60" ht="13.5" customHeight="1" x14ac:dyDescent="0.2">
      <c r="A50" s="5"/>
      <c r="C50" s="1" t="s">
        <v>0</v>
      </c>
      <c r="W50" s="1">
        <v>18</v>
      </c>
      <c r="X50" s="1">
        <v>18</v>
      </c>
      <c r="Y50" s="1">
        <v>23</v>
      </c>
      <c r="Z50" s="1">
        <v>29</v>
      </c>
      <c r="AA50" s="1">
        <v>22</v>
      </c>
      <c r="AB50" s="1">
        <v>22</v>
      </c>
      <c r="AC50" s="1">
        <v>38</v>
      </c>
      <c r="AD50" s="1">
        <v>36</v>
      </c>
      <c r="AE50" s="1">
        <v>56</v>
      </c>
      <c r="AF50" s="1">
        <v>57</v>
      </c>
      <c r="AG50" s="1">
        <v>63</v>
      </c>
      <c r="AH50" s="1">
        <v>63</v>
      </c>
      <c r="AI50" s="1">
        <v>64</v>
      </c>
      <c r="AJ50" s="1">
        <v>81</v>
      </c>
      <c r="AK50" s="1">
        <v>58</v>
      </c>
      <c r="AL50" s="1">
        <v>58</v>
      </c>
      <c r="AM50" s="1">
        <v>74</v>
      </c>
      <c r="AN50" s="1">
        <v>57</v>
      </c>
      <c r="AO50" s="1">
        <v>62</v>
      </c>
      <c r="AP50" s="1">
        <v>66</v>
      </c>
      <c r="AQ50" s="1">
        <v>77</v>
      </c>
      <c r="AR50" s="1">
        <v>89</v>
      </c>
      <c r="AS50" s="1">
        <v>92</v>
      </c>
      <c r="AT50" s="1">
        <v>98</v>
      </c>
      <c r="AU50" s="1">
        <v>71</v>
      </c>
      <c r="AV50" s="1">
        <v>90</v>
      </c>
      <c r="AW50" s="1">
        <v>92</v>
      </c>
      <c r="AX50" s="1">
        <v>93</v>
      </c>
      <c r="AY50" s="1">
        <v>98</v>
      </c>
      <c r="AZ50" s="1">
        <v>122</v>
      </c>
      <c r="BA50" s="1">
        <v>115</v>
      </c>
      <c r="BB50" s="1">
        <v>119</v>
      </c>
      <c r="BC50" s="1">
        <v>105</v>
      </c>
      <c r="BD50" s="1">
        <v>109</v>
      </c>
      <c r="BE50" s="1">
        <v>109</v>
      </c>
      <c r="BF50" s="1">
        <v>103</v>
      </c>
      <c r="BG50" s="1">
        <v>94</v>
      </c>
      <c r="BH50" s="6"/>
    </row>
    <row r="51" spans="1:60" ht="13.5" customHeight="1" x14ac:dyDescent="0.2">
      <c r="A51" s="5"/>
      <c r="C51" s="1" t="s">
        <v>9</v>
      </c>
      <c r="AF51" s="1">
        <v>0</v>
      </c>
      <c r="AG51" s="1">
        <v>12</v>
      </c>
      <c r="AH51" s="1">
        <v>12</v>
      </c>
      <c r="AI51" s="1">
        <v>11</v>
      </c>
      <c r="AJ51" s="1">
        <v>10</v>
      </c>
      <c r="AK51" s="1">
        <v>9</v>
      </c>
      <c r="AL51" s="1">
        <v>6</v>
      </c>
      <c r="AM51" s="1">
        <v>8</v>
      </c>
      <c r="AN51" s="1">
        <v>5</v>
      </c>
      <c r="AO51" s="1">
        <v>16</v>
      </c>
      <c r="AP51" s="1">
        <v>12</v>
      </c>
      <c r="AQ51" s="1">
        <v>21</v>
      </c>
      <c r="AR51" s="1">
        <v>7</v>
      </c>
      <c r="AS51" s="1">
        <v>6</v>
      </c>
      <c r="AT51" s="1">
        <v>11</v>
      </c>
      <c r="AU51" s="1">
        <v>3</v>
      </c>
      <c r="AV51" s="1">
        <v>5</v>
      </c>
      <c r="AW51" s="1">
        <v>4</v>
      </c>
      <c r="AX51" s="1">
        <v>5</v>
      </c>
      <c r="AY51" s="1">
        <v>7</v>
      </c>
      <c r="AZ51" s="1">
        <v>2</v>
      </c>
      <c r="BA51" s="1">
        <v>0</v>
      </c>
      <c r="BB51" s="1">
        <v>2</v>
      </c>
      <c r="BC51" s="1">
        <v>1</v>
      </c>
      <c r="BD51" s="1">
        <v>1</v>
      </c>
      <c r="BE51" s="1">
        <v>1</v>
      </c>
      <c r="BF51" s="1">
        <v>1</v>
      </c>
      <c r="BG51" s="1">
        <v>1</v>
      </c>
      <c r="BH51" s="6"/>
    </row>
    <row r="52" spans="1:60" ht="13.5" customHeight="1" x14ac:dyDescent="0.2">
      <c r="A52" s="5"/>
      <c r="C52" s="1" t="s">
        <v>5</v>
      </c>
      <c r="W52" s="1">
        <v>9</v>
      </c>
      <c r="X52" s="1">
        <v>9</v>
      </c>
      <c r="Y52" s="1">
        <v>6</v>
      </c>
      <c r="Z52" s="1">
        <v>11</v>
      </c>
      <c r="AA52" s="1">
        <v>6</v>
      </c>
      <c r="AB52" s="1">
        <v>20</v>
      </c>
      <c r="AC52" s="1">
        <v>8</v>
      </c>
      <c r="AD52" s="1">
        <v>18</v>
      </c>
      <c r="AE52" s="1">
        <v>15</v>
      </c>
      <c r="AF52" s="1">
        <v>28</v>
      </c>
      <c r="AG52" s="1">
        <f>32-AG51</f>
        <v>20</v>
      </c>
      <c r="AH52" s="1">
        <f>40-AH51</f>
        <v>28</v>
      </c>
      <c r="AI52" s="1">
        <f>28-AI51</f>
        <v>17</v>
      </c>
      <c r="AJ52" s="1">
        <v>17</v>
      </c>
      <c r="AK52" s="1">
        <v>16</v>
      </c>
      <c r="AL52" s="1">
        <v>17</v>
      </c>
      <c r="AM52" s="1">
        <v>22</v>
      </c>
      <c r="AN52" s="1">
        <v>15</v>
      </c>
      <c r="AO52" s="1">
        <v>29</v>
      </c>
      <c r="AP52" s="1">
        <v>24</v>
      </c>
      <c r="AQ52" s="1">
        <v>30</v>
      </c>
      <c r="AR52" s="1">
        <v>21</v>
      </c>
      <c r="AS52" s="1">
        <v>27</v>
      </c>
      <c r="AT52" s="1">
        <v>35</v>
      </c>
      <c r="AU52" s="1">
        <v>33</v>
      </c>
      <c r="AV52" s="1">
        <v>34</v>
      </c>
      <c r="AW52" s="1">
        <v>32</v>
      </c>
      <c r="AX52" s="1">
        <v>25</v>
      </c>
      <c r="AY52" s="1">
        <v>20</v>
      </c>
      <c r="AZ52" s="1">
        <v>22</v>
      </c>
      <c r="BA52" s="1">
        <v>14</v>
      </c>
      <c r="BB52" s="1">
        <v>29</v>
      </c>
      <c r="BC52" s="1">
        <v>21</v>
      </c>
      <c r="BD52" s="1">
        <v>19</v>
      </c>
      <c r="BE52" s="1">
        <v>16</v>
      </c>
      <c r="BF52" s="1">
        <v>27</v>
      </c>
      <c r="BG52" s="1">
        <v>33</v>
      </c>
      <c r="BH52" s="6"/>
    </row>
    <row r="53" spans="1:60" ht="13.5" customHeight="1" x14ac:dyDescent="0.2">
      <c r="A53" s="5"/>
      <c r="C53" s="1" t="s">
        <v>7</v>
      </c>
      <c r="Y53" s="1">
        <v>0</v>
      </c>
      <c r="Z53" s="1">
        <v>0</v>
      </c>
      <c r="AA53" s="1">
        <v>0</v>
      </c>
      <c r="AB53" s="1">
        <v>0</v>
      </c>
      <c r="AC53" s="1">
        <v>1</v>
      </c>
      <c r="AD53" s="1">
        <v>1</v>
      </c>
      <c r="AE53" s="1">
        <v>0</v>
      </c>
      <c r="AF53" s="1">
        <v>2</v>
      </c>
      <c r="AG53" s="1">
        <v>4</v>
      </c>
      <c r="AH53" s="1">
        <v>3</v>
      </c>
      <c r="AI53" s="1">
        <v>5</v>
      </c>
      <c r="AJ53" s="1">
        <v>4</v>
      </c>
      <c r="AK53" s="1">
        <v>6</v>
      </c>
      <c r="AL53" s="1">
        <v>6</v>
      </c>
      <c r="AM53" s="1">
        <v>2</v>
      </c>
      <c r="AN53" s="1">
        <v>7</v>
      </c>
      <c r="AO53" s="1">
        <v>5</v>
      </c>
      <c r="AP53" s="1">
        <v>3</v>
      </c>
      <c r="AQ53" s="1">
        <v>10</v>
      </c>
      <c r="AR53" s="1">
        <v>8</v>
      </c>
      <c r="AS53" s="1">
        <v>11</v>
      </c>
      <c r="AT53" s="1">
        <v>9</v>
      </c>
      <c r="AU53" s="1">
        <v>6</v>
      </c>
      <c r="AV53" s="1">
        <v>6</v>
      </c>
      <c r="AW53" s="1">
        <v>6</v>
      </c>
      <c r="AX53" s="1">
        <v>5</v>
      </c>
      <c r="AY53" s="1">
        <v>9</v>
      </c>
      <c r="AZ53" s="1">
        <v>1</v>
      </c>
      <c r="BA53" s="1">
        <v>7</v>
      </c>
      <c r="BB53" s="1">
        <v>8</v>
      </c>
      <c r="BC53" s="1">
        <v>3</v>
      </c>
      <c r="BD53" s="1">
        <v>6</v>
      </c>
      <c r="BE53" s="1">
        <v>2</v>
      </c>
      <c r="BF53" s="1">
        <v>4</v>
      </c>
      <c r="BG53" s="1">
        <v>8</v>
      </c>
      <c r="BH53" s="6"/>
    </row>
    <row r="54" spans="1:60" ht="13.5" customHeight="1" x14ac:dyDescent="0.2">
      <c r="A54" s="5"/>
      <c r="W54" s="9">
        <f t="shared" ref="W54:AA54" si="35">SUM(W50:W53)</f>
        <v>27</v>
      </c>
      <c r="X54" s="9">
        <f t="shared" si="35"/>
        <v>27</v>
      </c>
      <c r="Y54" s="9">
        <f t="shared" si="35"/>
        <v>29</v>
      </c>
      <c r="Z54" s="9">
        <f t="shared" si="35"/>
        <v>40</v>
      </c>
      <c r="AA54" s="9">
        <f t="shared" si="35"/>
        <v>28</v>
      </c>
      <c r="AB54" s="9">
        <f t="shared" ref="AB54:AD54" si="36">SUM(AB50:AB53)</f>
        <v>42</v>
      </c>
      <c r="AC54" s="9">
        <f t="shared" si="36"/>
        <v>47</v>
      </c>
      <c r="AD54" s="9">
        <f t="shared" si="36"/>
        <v>55</v>
      </c>
      <c r="AE54" s="9">
        <f t="shared" ref="AE54:AJ54" si="37">SUM(AE50:AE53)</f>
        <v>71</v>
      </c>
      <c r="AF54" s="9">
        <f t="shared" si="37"/>
        <v>87</v>
      </c>
      <c r="AG54" s="9">
        <f t="shared" si="37"/>
        <v>99</v>
      </c>
      <c r="AH54" s="9">
        <f t="shared" si="37"/>
        <v>106</v>
      </c>
      <c r="AI54" s="9">
        <f t="shared" si="37"/>
        <v>97</v>
      </c>
      <c r="AJ54" s="9">
        <f t="shared" si="37"/>
        <v>112</v>
      </c>
      <c r="AK54" s="9">
        <f t="shared" ref="AK54:AU54" si="38">SUM(AK50:AK53)</f>
        <v>89</v>
      </c>
      <c r="AL54" s="9">
        <f t="shared" si="38"/>
        <v>87</v>
      </c>
      <c r="AM54" s="9">
        <f t="shared" si="38"/>
        <v>106</v>
      </c>
      <c r="AN54" s="9">
        <f t="shared" si="38"/>
        <v>84</v>
      </c>
      <c r="AO54" s="9">
        <f t="shared" si="38"/>
        <v>112</v>
      </c>
      <c r="AP54" s="9">
        <f t="shared" si="38"/>
        <v>105</v>
      </c>
      <c r="AQ54" s="9">
        <f t="shared" si="38"/>
        <v>138</v>
      </c>
      <c r="AR54" s="9">
        <f t="shared" si="38"/>
        <v>125</v>
      </c>
      <c r="AS54" s="9">
        <f t="shared" si="38"/>
        <v>136</v>
      </c>
      <c r="AT54" s="9">
        <f t="shared" si="38"/>
        <v>153</v>
      </c>
      <c r="AU54" s="9">
        <f t="shared" si="38"/>
        <v>113</v>
      </c>
      <c r="AV54" s="9">
        <f>SUM(AV50:AV53)</f>
        <v>135</v>
      </c>
      <c r="AW54" s="9">
        <f t="shared" ref="AW54:BB54" si="39">SUM(AW49:AW53)</f>
        <v>136</v>
      </c>
      <c r="AX54" s="9">
        <f t="shared" si="39"/>
        <v>133</v>
      </c>
      <c r="AY54" s="9">
        <f t="shared" si="39"/>
        <v>137</v>
      </c>
      <c r="AZ54" s="9">
        <f t="shared" si="39"/>
        <v>151</v>
      </c>
      <c r="BA54" s="9">
        <f t="shared" si="39"/>
        <v>146</v>
      </c>
      <c r="BB54" s="9">
        <f t="shared" si="39"/>
        <v>165</v>
      </c>
      <c r="BC54" s="9">
        <f t="shared" ref="BC54:BD54" si="40">SUM(BC49:BC53)</f>
        <v>140</v>
      </c>
      <c r="BD54" s="9">
        <f t="shared" si="40"/>
        <v>144</v>
      </c>
      <c r="BE54" s="9">
        <f t="shared" ref="BE54:BF54" si="41">SUM(BE49:BE53)</f>
        <v>137</v>
      </c>
      <c r="BF54" s="9">
        <f t="shared" si="41"/>
        <v>147</v>
      </c>
      <c r="BG54" s="9">
        <f t="shared" ref="BG54" si="42">SUM(BG49:BG53)</f>
        <v>137</v>
      </c>
      <c r="BH54" s="6"/>
    </row>
    <row r="55" spans="1:60" ht="13.5" customHeight="1" x14ac:dyDescent="0.2">
      <c r="A55" s="5"/>
      <c r="B55" s="8" t="s">
        <v>85</v>
      </c>
      <c r="BH55" s="6"/>
    </row>
    <row r="56" spans="1:60" ht="13.5" customHeight="1" x14ac:dyDescent="0.2">
      <c r="A56" s="5"/>
      <c r="B56" s="8"/>
      <c r="C56" s="1" t="s">
        <v>10</v>
      </c>
      <c r="AW56" s="1">
        <v>0</v>
      </c>
      <c r="AX56" s="1">
        <v>2</v>
      </c>
      <c r="AY56" s="1">
        <v>3</v>
      </c>
      <c r="AZ56" s="1">
        <v>5</v>
      </c>
      <c r="BA56" s="1">
        <v>6</v>
      </c>
      <c r="BB56" s="1">
        <v>2</v>
      </c>
      <c r="BC56" s="1">
        <v>8</v>
      </c>
      <c r="BD56" s="1">
        <v>0</v>
      </c>
      <c r="BE56" s="1">
        <v>1</v>
      </c>
      <c r="BF56" s="1">
        <v>1</v>
      </c>
      <c r="BG56" s="1">
        <v>1</v>
      </c>
      <c r="BH56" s="6"/>
    </row>
    <row r="57" spans="1:60" ht="13.5" customHeight="1" x14ac:dyDescent="0.2">
      <c r="A57" s="5"/>
      <c r="C57" s="1" t="s">
        <v>0</v>
      </c>
      <c r="W57" s="1">
        <v>12</v>
      </c>
      <c r="X57" s="1">
        <v>15</v>
      </c>
      <c r="Y57" s="1">
        <v>17</v>
      </c>
      <c r="Z57" s="1">
        <v>9</v>
      </c>
      <c r="AA57" s="1">
        <v>16</v>
      </c>
      <c r="AB57" s="1">
        <v>11</v>
      </c>
      <c r="AC57" s="1">
        <v>10</v>
      </c>
      <c r="AD57" s="1">
        <v>5</v>
      </c>
      <c r="AE57" s="1">
        <v>12</v>
      </c>
      <c r="AF57" s="1">
        <v>9</v>
      </c>
      <c r="AG57" s="1">
        <v>15</v>
      </c>
      <c r="AH57" s="1">
        <v>8</v>
      </c>
      <c r="AI57" s="1">
        <v>10</v>
      </c>
      <c r="AJ57" s="1">
        <v>10</v>
      </c>
      <c r="AK57" s="1">
        <v>9</v>
      </c>
      <c r="AL57" s="1">
        <v>10</v>
      </c>
      <c r="AM57" s="1">
        <v>10</v>
      </c>
      <c r="AN57" s="1">
        <v>7</v>
      </c>
      <c r="AO57" s="1">
        <v>17</v>
      </c>
      <c r="AP57" s="1">
        <v>15</v>
      </c>
      <c r="AQ57" s="1">
        <v>31</v>
      </c>
      <c r="AR57" s="1">
        <v>13</v>
      </c>
      <c r="AS57" s="1">
        <v>16</v>
      </c>
      <c r="AT57" s="1">
        <v>16</v>
      </c>
      <c r="AU57" s="1">
        <v>25</v>
      </c>
      <c r="AV57" s="1">
        <v>26</v>
      </c>
      <c r="AW57" s="1">
        <v>23</v>
      </c>
      <c r="AX57" s="1">
        <v>22</v>
      </c>
      <c r="AY57" s="1">
        <v>29</v>
      </c>
      <c r="AZ57" s="1">
        <v>21</v>
      </c>
      <c r="BA57" s="1">
        <v>31</v>
      </c>
      <c r="BB57" s="1">
        <v>23</v>
      </c>
      <c r="BC57" s="1">
        <v>29</v>
      </c>
      <c r="BD57" s="1">
        <v>21</v>
      </c>
      <c r="BE57" s="1">
        <v>25</v>
      </c>
      <c r="BF57" s="1">
        <v>10</v>
      </c>
      <c r="BG57" s="1">
        <v>11</v>
      </c>
      <c r="BH57" s="6"/>
    </row>
    <row r="58" spans="1:60" ht="13.5" customHeight="1" x14ac:dyDescent="0.2">
      <c r="A58" s="5"/>
      <c r="C58" s="1" t="s">
        <v>9</v>
      </c>
      <c r="BF58" s="1">
        <v>0</v>
      </c>
      <c r="BG58" s="1">
        <v>1</v>
      </c>
      <c r="BH58" s="6"/>
    </row>
    <row r="59" spans="1:60" ht="13.5" customHeight="1" x14ac:dyDescent="0.2">
      <c r="A59" s="5"/>
      <c r="C59" s="1" t="s">
        <v>5</v>
      </c>
      <c r="W59" s="1">
        <v>3</v>
      </c>
      <c r="X59" s="1">
        <v>0</v>
      </c>
      <c r="Y59" s="1">
        <v>3</v>
      </c>
      <c r="Z59" s="1">
        <v>2</v>
      </c>
      <c r="AA59" s="1">
        <v>5</v>
      </c>
      <c r="AB59" s="1">
        <v>2</v>
      </c>
      <c r="AC59" s="1">
        <v>3</v>
      </c>
      <c r="AD59" s="1">
        <v>4</v>
      </c>
      <c r="AE59" s="1">
        <v>1</v>
      </c>
      <c r="AF59" s="1">
        <v>4</v>
      </c>
      <c r="AG59" s="1">
        <v>4</v>
      </c>
      <c r="AH59" s="1">
        <v>3</v>
      </c>
      <c r="AI59" s="1">
        <v>3</v>
      </c>
      <c r="AJ59" s="1">
        <v>7</v>
      </c>
      <c r="AK59" s="1">
        <v>5</v>
      </c>
      <c r="AL59" s="1">
        <v>6</v>
      </c>
      <c r="AM59" s="1">
        <v>4</v>
      </c>
      <c r="AN59" s="1">
        <v>5</v>
      </c>
      <c r="AO59" s="1">
        <v>5</v>
      </c>
      <c r="AP59" s="1">
        <v>2</v>
      </c>
      <c r="AQ59" s="1">
        <v>10</v>
      </c>
      <c r="AR59" s="1">
        <v>6</v>
      </c>
      <c r="AS59" s="1">
        <v>4</v>
      </c>
      <c r="AT59" s="1">
        <v>5</v>
      </c>
      <c r="AU59" s="1">
        <v>5</v>
      </c>
      <c r="AV59" s="1">
        <v>6</v>
      </c>
      <c r="AW59" s="1">
        <v>7</v>
      </c>
      <c r="AX59" s="1">
        <v>7</v>
      </c>
      <c r="AY59" s="1">
        <v>8</v>
      </c>
      <c r="AZ59" s="1">
        <v>9</v>
      </c>
      <c r="BA59" s="1">
        <v>2</v>
      </c>
      <c r="BB59" s="1">
        <v>8</v>
      </c>
      <c r="BC59" s="1">
        <v>6</v>
      </c>
      <c r="BD59" s="1">
        <v>6</v>
      </c>
      <c r="BE59" s="1">
        <v>12</v>
      </c>
      <c r="BF59" s="1">
        <v>5</v>
      </c>
      <c r="BG59" s="1">
        <v>13</v>
      </c>
      <c r="BH59" s="6"/>
    </row>
    <row r="60" spans="1:60" ht="13.5" customHeight="1" x14ac:dyDescent="0.2">
      <c r="A60" s="5"/>
      <c r="C60" s="1" t="s">
        <v>7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2</v>
      </c>
      <c r="AQ60" s="1">
        <v>2</v>
      </c>
      <c r="AR60" s="1">
        <v>0</v>
      </c>
      <c r="AS60" s="1">
        <v>0</v>
      </c>
      <c r="AT60" s="1">
        <v>1</v>
      </c>
      <c r="AU60" s="1">
        <v>0</v>
      </c>
      <c r="AV60" s="1">
        <v>3</v>
      </c>
      <c r="AW60" s="1">
        <v>1</v>
      </c>
      <c r="AX60" s="1">
        <v>2</v>
      </c>
      <c r="AY60" s="1">
        <v>1</v>
      </c>
      <c r="AZ60" s="1">
        <v>0</v>
      </c>
      <c r="BA60" s="1">
        <v>2</v>
      </c>
      <c r="BB60" s="1">
        <v>1</v>
      </c>
      <c r="BC60" s="1">
        <v>1</v>
      </c>
      <c r="BD60" s="1">
        <v>4</v>
      </c>
      <c r="BE60" s="1">
        <v>4</v>
      </c>
      <c r="BF60" s="1">
        <v>1</v>
      </c>
      <c r="BG60" s="1">
        <v>2</v>
      </c>
      <c r="BH60" s="6"/>
    </row>
    <row r="61" spans="1:60" ht="13.5" customHeight="1" x14ac:dyDescent="0.2">
      <c r="A61" s="5"/>
      <c r="W61" s="9">
        <f t="shared" ref="W61:AA61" si="43">SUM(W57:W59)</f>
        <v>15</v>
      </c>
      <c r="X61" s="9">
        <f t="shared" si="43"/>
        <v>15</v>
      </c>
      <c r="Y61" s="9">
        <f t="shared" si="43"/>
        <v>20</v>
      </c>
      <c r="Z61" s="9">
        <f t="shared" si="43"/>
        <v>11</v>
      </c>
      <c r="AA61" s="9">
        <f t="shared" si="43"/>
        <v>21</v>
      </c>
      <c r="AB61" s="9">
        <f t="shared" ref="AB61:AD61" si="44">SUM(AB57:AB59)</f>
        <v>13</v>
      </c>
      <c r="AC61" s="9">
        <f t="shared" si="44"/>
        <v>13</v>
      </c>
      <c r="AD61" s="9">
        <f t="shared" si="44"/>
        <v>9</v>
      </c>
      <c r="AE61" s="9">
        <f t="shared" ref="AE61:AF61" si="45">SUM(AE57:AE59)</f>
        <v>13</v>
      </c>
      <c r="AF61" s="9">
        <f t="shared" si="45"/>
        <v>13</v>
      </c>
      <c r="AG61" s="9">
        <f>SUM(AG57:AG59)</f>
        <v>19</v>
      </c>
      <c r="AH61" s="9">
        <f t="shared" ref="AH61:AJ61" si="46">SUM(AH57:AH60)</f>
        <v>11</v>
      </c>
      <c r="AI61" s="9">
        <f t="shared" si="46"/>
        <v>13</v>
      </c>
      <c r="AJ61" s="9">
        <f t="shared" si="46"/>
        <v>17</v>
      </c>
      <c r="AK61" s="9">
        <f t="shared" ref="AK61:AV61" si="47">SUM(AK57:AK60)</f>
        <v>14</v>
      </c>
      <c r="AL61" s="9">
        <f t="shared" si="47"/>
        <v>16</v>
      </c>
      <c r="AM61" s="9">
        <f t="shared" si="47"/>
        <v>14</v>
      </c>
      <c r="AN61" s="9">
        <f t="shared" si="47"/>
        <v>12</v>
      </c>
      <c r="AO61" s="9">
        <f t="shared" si="47"/>
        <v>22</v>
      </c>
      <c r="AP61" s="9">
        <f t="shared" si="47"/>
        <v>19</v>
      </c>
      <c r="AQ61" s="9">
        <f t="shared" si="47"/>
        <v>43</v>
      </c>
      <c r="AR61" s="9">
        <f t="shared" si="47"/>
        <v>19</v>
      </c>
      <c r="AS61" s="9">
        <f t="shared" si="47"/>
        <v>20</v>
      </c>
      <c r="AT61" s="9">
        <f t="shared" si="47"/>
        <v>22</v>
      </c>
      <c r="AU61" s="9">
        <f t="shared" si="47"/>
        <v>30</v>
      </c>
      <c r="AV61" s="9">
        <f t="shared" si="47"/>
        <v>35</v>
      </c>
      <c r="AW61" s="9">
        <f t="shared" ref="AW61:BB61" si="48">SUM(AW56:AW60)</f>
        <v>31</v>
      </c>
      <c r="AX61" s="9">
        <f t="shared" si="48"/>
        <v>33</v>
      </c>
      <c r="AY61" s="9">
        <f t="shared" si="48"/>
        <v>41</v>
      </c>
      <c r="AZ61" s="9">
        <f>SUM(AZ56:AZ60)</f>
        <v>35</v>
      </c>
      <c r="BA61" s="9">
        <f t="shared" si="48"/>
        <v>41</v>
      </c>
      <c r="BB61" s="9">
        <f t="shared" si="48"/>
        <v>34</v>
      </c>
      <c r="BC61" s="9">
        <f t="shared" ref="BC61:BD61" si="49">SUM(BC56:BC60)</f>
        <v>44</v>
      </c>
      <c r="BD61" s="9">
        <f t="shared" si="49"/>
        <v>31</v>
      </c>
      <c r="BE61" s="9">
        <f t="shared" ref="BE61:BF61" si="50">SUM(BE56:BE60)</f>
        <v>42</v>
      </c>
      <c r="BF61" s="9">
        <f t="shared" si="50"/>
        <v>17</v>
      </c>
      <c r="BG61" s="9">
        <f t="shared" ref="BG61" si="51">SUM(BG56:BG60)</f>
        <v>28</v>
      </c>
      <c r="BH61" s="6"/>
    </row>
    <row r="62" spans="1:60" ht="13.5" hidden="1" customHeight="1" x14ac:dyDescent="0.2">
      <c r="A62" s="5"/>
      <c r="B62" s="8" t="s">
        <v>111</v>
      </c>
      <c r="BH62" s="6"/>
    </row>
    <row r="63" spans="1:60" ht="13.5" hidden="1" customHeight="1" x14ac:dyDescent="0.2">
      <c r="A63" s="5"/>
      <c r="C63" s="1" t="s">
        <v>0</v>
      </c>
      <c r="AY63" s="1">
        <v>1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H63" s="6"/>
    </row>
    <row r="64" spans="1:60" ht="13.5" customHeight="1" x14ac:dyDescent="0.2">
      <c r="A64" s="5"/>
      <c r="B64" s="8" t="s">
        <v>84</v>
      </c>
      <c r="BH64" s="6"/>
    </row>
    <row r="65" spans="1:60" ht="13.5" customHeight="1" x14ac:dyDescent="0.2">
      <c r="A65" s="5"/>
      <c r="B65" s="8"/>
      <c r="C65" s="1" t="s">
        <v>10</v>
      </c>
      <c r="AW65" s="1">
        <v>0</v>
      </c>
      <c r="AX65" s="1">
        <v>0</v>
      </c>
      <c r="AY65" s="1">
        <v>1</v>
      </c>
      <c r="AZ65" s="1">
        <v>0</v>
      </c>
      <c r="BA65" s="1">
        <v>2</v>
      </c>
      <c r="BB65" s="1">
        <v>0</v>
      </c>
      <c r="BC65" s="1">
        <v>0</v>
      </c>
      <c r="BH65" s="6"/>
    </row>
    <row r="66" spans="1:60" ht="13.5" customHeight="1" x14ac:dyDescent="0.2">
      <c r="A66" s="5"/>
      <c r="C66" s="1" t="s">
        <v>0</v>
      </c>
      <c r="AQ66" s="1">
        <v>6</v>
      </c>
      <c r="AR66" s="1">
        <v>8</v>
      </c>
      <c r="AS66" s="1">
        <v>9</v>
      </c>
      <c r="AT66" s="1">
        <v>9</v>
      </c>
      <c r="AU66" s="1">
        <v>5</v>
      </c>
      <c r="AV66" s="1">
        <v>14</v>
      </c>
      <c r="AW66" s="1">
        <v>15</v>
      </c>
      <c r="AX66" s="1">
        <v>21</v>
      </c>
      <c r="AY66" s="1">
        <v>15</v>
      </c>
      <c r="AZ66" s="1">
        <v>7</v>
      </c>
      <c r="BA66" s="1">
        <v>13</v>
      </c>
      <c r="BB66" s="1">
        <v>3</v>
      </c>
      <c r="BC66" s="1">
        <v>7</v>
      </c>
      <c r="BD66" s="1">
        <v>2</v>
      </c>
      <c r="BE66" s="1">
        <v>2</v>
      </c>
      <c r="BF66" s="1">
        <v>0</v>
      </c>
      <c r="BG66" s="1">
        <v>1</v>
      </c>
      <c r="BH66" s="6"/>
    </row>
    <row r="67" spans="1:60" ht="13.5" customHeight="1" x14ac:dyDescent="0.2">
      <c r="A67" s="5"/>
      <c r="C67" s="1" t="s">
        <v>9</v>
      </c>
      <c r="AG67" s="1">
        <v>6</v>
      </c>
      <c r="AH67" s="1">
        <v>5</v>
      </c>
      <c r="AI67" s="1">
        <v>1</v>
      </c>
      <c r="AJ67" s="1">
        <v>3</v>
      </c>
      <c r="AK67" s="1">
        <v>3</v>
      </c>
      <c r="AL67" s="1">
        <v>0</v>
      </c>
      <c r="AM67" s="1">
        <v>10</v>
      </c>
      <c r="AN67" s="1">
        <v>3</v>
      </c>
      <c r="AO67" s="1">
        <v>9</v>
      </c>
      <c r="AP67" s="1">
        <v>9</v>
      </c>
      <c r="AQ67" s="1">
        <v>7</v>
      </c>
      <c r="AR67" s="1">
        <v>6</v>
      </c>
      <c r="AS67" s="1">
        <v>8</v>
      </c>
      <c r="AT67" s="1">
        <v>19</v>
      </c>
      <c r="AU67" s="1">
        <v>14</v>
      </c>
      <c r="AV67" s="1">
        <v>15</v>
      </c>
      <c r="AW67" s="1">
        <v>18</v>
      </c>
      <c r="AX67" s="1">
        <v>2</v>
      </c>
      <c r="AY67" s="1">
        <v>12</v>
      </c>
      <c r="AZ67" s="1">
        <v>17</v>
      </c>
      <c r="BA67" s="1">
        <v>12</v>
      </c>
      <c r="BB67" s="1">
        <v>4</v>
      </c>
      <c r="BC67" s="1">
        <v>9</v>
      </c>
      <c r="BD67" s="1">
        <v>1</v>
      </c>
      <c r="BE67" s="1">
        <v>0</v>
      </c>
      <c r="BF67" s="1">
        <v>0</v>
      </c>
      <c r="BG67" s="1">
        <v>0</v>
      </c>
      <c r="BH67" s="6"/>
    </row>
    <row r="68" spans="1:60" ht="13.5" customHeight="1" x14ac:dyDescent="0.2">
      <c r="A68" s="5"/>
      <c r="C68" s="1" t="s">
        <v>5</v>
      </c>
      <c r="Y68" s="1">
        <v>2</v>
      </c>
      <c r="Z68" s="1">
        <v>1</v>
      </c>
      <c r="AA68" s="1">
        <v>1</v>
      </c>
      <c r="AB68" s="1">
        <v>4</v>
      </c>
      <c r="AC68" s="1">
        <v>3</v>
      </c>
      <c r="AD68" s="1">
        <v>6</v>
      </c>
      <c r="AE68" s="1">
        <v>6</v>
      </c>
      <c r="AF68" s="1">
        <v>6</v>
      </c>
      <c r="AG68" s="1">
        <f>12-AG67</f>
        <v>6</v>
      </c>
      <c r="AH68" s="1">
        <f>6-AH67</f>
        <v>1</v>
      </c>
      <c r="AI68" s="1">
        <f>4-AI67</f>
        <v>3</v>
      </c>
      <c r="AJ68" s="1">
        <v>1</v>
      </c>
      <c r="AK68" s="1">
        <v>8</v>
      </c>
      <c r="AL68" s="1">
        <v>1</v>
      </c>
      <c r="AM68" s="1">
        <v>5</v>
      </c>
      <c r="AN68" s="1">
        <v>6</v>
      </c>
      <c r="AO68" s="1">
        <v>4</v>
      </c>
      <c r="AP68" s="1">
        <v>4</v>
      </c>
      <c r="AQ68" s="1">
        <v>7</v>
      </c>
      <c r="AR68" s="1">
        <v>8</v>
      </c>
      <c r="AS68" s="1">
        <v>6</v>
      </c>
      <c r="AT68" s="1">
        <v>8</v>
      </c>
      <c r="AU68" s="1">
        <v>11</v>
      </c>
      <c r="AV68" s="1">
        <v>9</v>
      </c>
      <c r="AW68" s="1">
        <v>9</v>
      </c>
      <c r="AX68" s="1">
        <v>4</v>
      </c>
      <c r="AY68" s="1">
        <v>12</v>
      </c>
      <c r="AZ68" s="1">
        <v>11</v>
      </c>
      <c r="BA68" s="1">
        <v>8</v>
      </c>
      <c r="BB68" s="1">
        <v>6</v>
      </c>
      <c r="BC68" s="1">
        <v>3</v>
      </c>
      <c r="BD68" s="1">
        <v>0</v>
      </c>
      <c r="BE68" s="1">
        <v>1</v>
      </c>
      <c r="BF68" s="1">
        <v>1</v>
      </c>
      <c r="BG68" s="1">
        <v>0</v>
      </c>
      <c r="BH68" s="6"/>
    </row>
    <row r="69" spans="1:60" ht="13.5" customHeight="1" x14ac:dyDescent="0.2">
      <c r="A69" s="5"/>
      <c r="Y69" s="9">
        <f t="shared" ref="Y69:AA69" si="52">Y68</f>
        <v>2</v>
      </c>
      <c r="Z69" s="9">
        <f t="shared" si="52"/>
        <v>1</v>
      </c>
      <c r="AA69" s="9">
        <f t="shared" si="52"/>
        <v>1</v>
      </c>
      <c r="AB69" s="9">
        <f t="shared" ref="AB69:AD69" si="53">AB68</f>
        <v>4</v>
      </c>
      <c r="AC69" s="9">
        <f t="shared" si="53"/>
        <v>3</v>
      </c>
      <c r="AD69" s="9">
        <f t="shared" si="53"/>
        <v>6</v>
      </c>
      <c r="AE69" s="9">
        <f>AE68</f>
        <v>6</v>
      </c>
      <c r="AF69" s="9">
        <f>AF68</f>
        <v>6</v>
      </c>
      <c r="AG69" s="9">
        <f t="shared" ref="AG69:AJ69" si="54">SUM(AG67:AG68)</f>
        <v>12</v>
      </c>
      <c r="AH69" s="9">
        <f t="shared" si="54"/>
        <v>6</v>
      </c>
      <c r="AI69" s="9">
        <f t="shared" si="54"/>
        <v>4</v>
      </c>
      <c r="AJ69" s="9">
        <f t="shared" si="54"/>
        <v>4</v>
      </c>
      <c r="AK69" s="9">
        <f t="shared" ref="AK69:AO69" si="55">SUM(AK67:AK68)</f>
        <v>11</v>
      </c>
      <c r="AL69" s="9">
        <f t="shared" si="55"/>
        <v>1</v>
      </c>
      <c r="AM69" s="9">
        <f t="shared" si="55"/>
        <v>15</v>
      </c>
      <c r="AN69" s="9">
        <f t="shared" si="55"/>
        <v>9</v>
      </c>
      <c r="AO69" s="9">
        <f t="shared" si="55"/>
        <v>13</v>
      </c>
      <c r="AP69" s="9">
        <f>SUM(AP67:AP68)</f>
        <v>13</v>
      </c>
      <c r="AQ69" s="9">
        <f t="shared" ref="AQ69:AV69" si="56">SUM(AQ66:AQ68)</f>
        <v>20</v>
      </c>
      <c r="AR69" s="9">
        <f t="shared" si="56"/>
        <v>22</v>
      </c>
      <c r="AS69" s="9">
        <f t="shared" si="56"/>
        <v>23</v>
      </c>
      <c r="AT69" s="9">
        <f>SUM(AT66:AT68)</f>
        <v>36</v>
      </c>
      <c r="AU69" s="9">
        <f t="shared" si="56"/>
        <v>30</v>
      </c>
      <c r="AV69" s="9">
        <f t="shared" si="56"/>
        <v>38</v>
      </c>
      <c r="AW69" s="9">
        <f>SUM(AW65:AW68)</f>
        <v>42</v>
      </c>
      <c r="AX69" s="9">
        <f t="shared" ref="AX69" si="57">SUM(AX65:AX68)</f>
        <v>27</v>
      </c>
      <c r="AY69" s="9">
        <f t="shared" ref="AY69:BC69" si="58">SUM(AY65:AY68)</f>
        <v>40</v>
      </c>
      <c r="AZ69" s="9">
        <f t="shared" si="58"/>
        <v>35</v>
      </c>
      <c r="BA69" s="9">
        <f t="shared" si="58"/>
        <v>35</v>
      </c>
      <c r="BB69" s="9">
        <f t="shared" si="58"/>
        <v>13</v>
      </c>
      <c r="BC69" s="9">
        <f t="shared" si="58"/>
        <v>19</v>
      </c>
      <c r="BD69" s="9">
        <f>SUM(BD66:BD68)</f>
        <v>3</v>
      </c>
      <c r="BE69" s="9">
        <f>SUM(BE66:BE68)</f>
        <v>3</v>
      </c>
      <c r="BF69" s="9">
        <f>SUM(BF66:BF68)</f>
        <v>1</v>
      </c>
      <c r="BG69" s="9">
        <f>SUM(BG66:BG68)</f>
        <v>1</v>
      </c>
      <c r="BH69" s="6"/>
    </row>
    <row r="70" spans="1:60" ht="13.5" customHeight="1" x14ac:dyDescent="0.2">
      <c r="A70" s="5"/>
      <c r="B70" s="8" t="s">
        <v>83</v>
      </c>
      <c r="BH70" s="6"/>
    </row>
    <row r="71" spans="1:60" ht="13.5" customHeight="1" x14ac:dyDescent="0.2">
      <c r="A71" s="5"/>
      <c r="C71" s="1" t="s">
        <v>0</v>
      </c>
      <c r="BE71" s="1">
        <v>2</v>
      </c>
      <c r="BF71" s="1">
        <v>7</v>
      </c>
      <c r="BG71" s="1">
        <v>16</v>
      </c>
      <c r="BH71" s="6"/>
    </row>
    <row r="72" spans="1:60" ht="13.5" customHeight="1" x14ac:dyDescent="0.2">
      <c r="A72" s="5"/>
      <c r="B72" s="8" t="s">
        <v>82</v>
      </c>
      <c r="BH72" s="6"/>
    </row>
    <row r="73" spans="1:60" ht="13.5" customHeight="1" x14ac:dyDescent="0.2">
      <c r="A73" s="5"/>
      <c r="C73" s="1" t="s">
        <v>0</v>
      </c>
      <c r="W73" s="1">
        <v>1</v>
      </c>
      <c r="X73" s="1">
        <v>3</v>
      </c>
      <c r="Y73" s="1">
        <v>4</v>
      </c>
      <c r="Z73" s="1">
        <v>5</v>
      </c>
      <c r="AA73" s="1">
        <v>4</v>
      </c>
      <c r="AB73" s="1">
        <v>8</v>
      </c>
      <c r="AC73" s="1">
        <v>3</v>
      </c>
      <c r="AD73" s="1">
        <v>2</v>
      </c>
      <c r="AE73" s="1">
        <v>2</v>
      </c>
      <c r="AF73" s="1">
        <v>9</v>
      </c>
      <c r="AG73" s="1">
        <v>7</v>
      </c>
      <c r="AH73" s="1">
        <v>8</v>
      </c>
      <c r="AI73" s="1">
        <v>5</v>
      </c>
      <c r="AJ73" s="1">
        <v>8</v>
      </c>
      <c r="AK73" s="1">
        <v>7</v>
      </c>
      <c r="AL73" s="1">
        <v>5</v>
      </c>
      <c r="AM73" s="1">
        <v>11</v>
      </c>
      <c r="AN73" s="1">
        <v>9</v>
      </c>
      <c r="AO73" s="1">
        <v>6</v>
      </c>
      <c r="AP73" s="1">
        <v>12</v>
      </c>
      <c r="AQ73" s="1">
        <v>6</v>
      </c>
      <c r="AR73" s="1">
        <v>8</v>
      </c>
      <c r="AS73" s="1">
        <v>8</v>
      </c>
      <c r="AT73" s="1">
        <v>10</v>
      </c>
      <c r="AU73" s="1">
        <v>12</v>
      </c>
      <c r="AV73" s="1">
        <v>11</v>
      </c>
      <c r="AW73" s="1">
        <v>6</v>
      </c>
      <c r="AX73" s="1">
        <v>6</v>
      </c>
      <c r="AY73" s="1">
        <v>13</v>
      </c>
      <c r="AZ73" s="1">
        <v>10</v>
      </c>
      <c r="BA73" s="1">
        <v>8</v>
      </c>
      <c r="BB73" s="1">
        <v>9</v>
      </c>
      <c r="BC73" s="1">
        <v>6</v>
      </c>
      <c r="BD73" s="1">
        <v>4</v>
      </c>
      <c r="BE73" s="1">
        <v>10</v>
      </c>
      <c r="BF73" s="1">
        <v>13</v>
      </c>
      <c r="BG73" s="1">
        <v>6</v>
      </c>
      <c r="BH73" s="6"/>
    </row>
    <row r="74" spans="1:60" ht="13.5" customHeight="1" x14ac:dyDescent="0.2">
      <c r="A74" s="5"/>
      <c r="C74" s="1" t="s">
        <v>5</v>
      </c>
      <c r="AK74" s="1">
        <v>0</v>
      </c>
      <c r="AL74" s="1">
        <v>0</v>
      </c>
      <c r="AM74" s="1">
        <v>2</v>
      </c>
      <c r="AN74" s="1">
        <v>4</v>
      </c>
      <c r="AO74" s="1">
        <v>2</v>
      </c>
      <c r="AP74" s="1">
        <v>6</v>
      </c>
      <c r="AQ74" s="1">
        <v>7</v>
      </c>
      <c r="AR74" s="1">
        <v>8</v>
      </c>
      <c r="AS74" s="1">
        <v>10</v>
      </c>
      <c r="AT74" s="1">
        <v>16</v>
      </c>
      <c r="AU74" s="1">
        <v>12</v>
      </c>
      <c r="AV74" s="1">
        <v>9</v>
      </c>
      <c r="AW74" s="1">
        <v>16</v>
      </c>
      <c r="AX74" s="1">
        <v>10</v>
      </c>
      <c r="AY74" s="1">
        <v>5</v>
      </c>
      <c r="AZ74" s="1">
        <v>9</v>
      </c>
      <c r="BA74" s="1">
        <v>6</v>
      </c>
      <c r="BB74" s="1">
        <v>8</v>
      </c>
      <c r="BC74" s="1">
        <v>4</v>
      </c>
      <c r="BD74" s="1">
        <v>3</v>
      </c>
      <c r="BE74" s="1">
        <v>6</v>
      </c>
      <c r="BF74" s="1">
        <v>3</v>
      </c>
      <c r="BG74" s="1">
        <v>5</v>
      </c>
      <c r="BH74" s="6"/>
    </row>
    <row r="75" spans="1:60" ht="13.5" customHeight="1" x14ac:dyDescent="0.2">
      <c r="A75" s="5"/>
      <c r="W75" s="9">
        <f t="shared" ref="W75:AA75" si="59">W73</f>
        <v>1</v>
      </c>
      <c r="X75" s="9">
        <f t="shared" si="59"/>
        <v>3</v>
      </c>
      <c r="Y75" s="9">
        <f t="shared" si="59"/>
        <v>4</v>
      </c>
      <c r="Z75" s="9">
        <f t="shared" si="59"/>
        <v>5</v>
      </c>
      <c r="AA75" s="9">
        <f t="shared" si="59"/>
        <v>4</v>
      </c>
      <c r="AB75" s="9">
        <f t="shared" ref="AB75:AD75" si="60">AB73</f>
        <v>8</v>
      </c>
      <c r="AC75" s="9">
        <f t="shared" si="60"/>
        <v>3</v>
      </c>
      <c r="AD75" s="9">
        <f t="shared" si="60"/>
        <v>2</v>
      </c>
      <c r="AE75" s="9">
        <f t="shared" ref="AE75:AG75" si="61">AE73</f>
        <v>2</v>
      </c>
      <c r="AF75" s="9">
        <f t="shared" si="61"/>
        <v>9</v>
      </c>
      <c r="AG75" s="9">
        <f t="shared" si="61"/>
        <v>7</v>
      </c>
      <c r="AH75" s="9">
        <f t="shared" ref="AH75:AI75" si="62">AH73</f>
        <v>8</v>
      </c>
      <c r="AI75" s="9">
        <f t="shared" si="62"/>
        <v>5</v>
      </c>
      <c r="AJ75" s="9">
        <f>AJ73</f>
        <v>8</v>
      </c>
      <c r="AK75" s="9">
        <f>SUM(AK73:AK74)</f>
        <v>7</v>
      </c>
      <c r="AL75" s="9">
        <f t="shared" ref="AL75:AV75" si="63">SUM(AL73:AL74)</f>
        <v>5</v>
      </c>
      <c r="AM75" s="9">
        <f t="shared" si="63"/>
        <v>13</v>
      </c>
      <c r="AN75" s="9">
        <f t="shared" si="63"/>
        <v>13</v>
      </c>
      <c r="AO75" s="9">
        <f t="shared" si="63"/>
        <v>8</v>
      </c>
      <c r="AP75" s="9">
        <f t="shared" si="63"/>
        <v>18</v>
      </c>
      <c r="AQ75" s="9">
        <f t="shared" si="63"/>
        <v>13</v>
      </c>
      <c r="AR75" s="9">
        <f t="shared" si="63"/>
        <v>16</v>
      </c>
      <c r="AS75" s="9">
        <f t="shared" si="63"/>
        <v>18</v>
      </c>
      <c r="AT75" s="9">
        <f t="shared" si="63"/>
        <v>26</v>
      </c>
      <c r="AU75" s="9">
        <f t="shared" si="63"/>
        <v>24</v>
      </c>
      <c r="AV75" s="9">
        <f t="shared" si="63"/>
        <v>20</v>
      </c>
      <c r="AW75" s="9">
        <f t="shared" ref="AW75:BB75" si="64">SUM(AW73:AW74)</f>
        <v>22</v>
      </c>
      <c r="AX75" s="9">
        <f t="shared" si="64"/>
        <v>16</v>
      </c>
      <c r="AY75" s="9">
        <f t="shared" si="64"/>
        <v>18</v>
      </c>
      <c r="AZ75" s="9">
        <f t="shared" si="64"/>
        <v>19</v>
      </c>
      <c r="BA75" s="9">
        <f t="shared" si="64"/>
        <v>14</v>
      </c>
      <c r="BB75" s="9">
        <f t="shared" si="64"/>
        <v>17</v>
      </c>
      <c r="BC75" s="9">
        <f t="shared" ref="BC75:BD75" si="65">SUM(BC73:BC74)</f>
        <v>10</v>
      </c>
      <c r="BD75" s="9">
        <f t="shared" si="65"/>
        <v>7</v>
      </c>
      <c r="BE75" s="9">
        <f t="shared" ref="BE75:BF75" si="66">SUM(BE73:BE74)</f>
        <v>16</v>
      </c>
      <c r="BF75" s="9">
        <f t="shared" si="66"/>
        <v>16</v>
      </c>
      <c r="BG75" s="9">
        <f t="shared" ref="BG75" si="67">SUM(BG73:BG74)</f>
        <v>11</v>
      </c>
      <c r="BH75" s="6"/>
    </row>
    <row r="76" spans="1:60" ht="13.5" customHeight="1" x14ac:dyDescent="0.2">
      <c r="A76" s="5"/>
      <c r="B76" s="8" t="s">
        <v>81</v>
      </c>
      <c r="BH76" s="6"/>
    </row>
    <row r="77" spans="1:60" ht="13.5" customHeight="1" x14ac:dyDescent="0.2">
      <c r="A77" s="5"/>
      <c r="C77" s="1" t="s">
        <v>0</v>
      </c>
      <c r="W77" s="1">
        <v>25</v>
      </c>
      <c r="X77" s="1">
        <v>23</v>
      </c>
      <c r="Y77" s="1">
        <v>20</v>
      </c>
      <c r="Z77" s="1">
        <v>16</v>
      </c>
      <c r="AA77" s="1">
        <v>18</v>
      </c>
      <c r="AB77" s="1">
        <v>36</v>
      </c>
      <c r="AC77" s="1">
        <v>26</v>
      </c>
      <c r="AD77" s="1">
        <v>35</v>
      </c>
      <c r="AE77" s="1">
        <v>26</v>
      </c>
      <c r="AF77" s="1">
        <v>26</v>
      </c>
      <c r="AG77" s="1">
        <v>27</v>
      </c>
      <c r="AH77" s="1">
        <v>16</v>
      </c>
      <c r="AI77" s="1">
        <v>22</v>
      </c>
      <c r="AJ77" s="1">
        <v>23</v>
      </c>
      <c r="AK77" s="1">
        <v>22</v>
      </c>
      <c r="AL77" s="1">
        <v>30</v>
      </c>
      <c r="AM77" s="1">
        <v>28</v>
      </c>
      <c r="AN77" s="1">
        <v>20</v>
      </c>
      <c r="AO77" s="1">
        <v>15</v>
      </c>
      <c r="AP77" s="1">
        <v>27</v>
      </c>
      <c r="AQ77" s="1">
        <v>18</v>
      </c>
      <c r="AR77" s="1">
        <v>23</v>
      </c>
      <c r="AS77" s="1">
        <v>21</v>
      </c>
      <c r="AT77" s="1">
        <v>19</v>
      </c>
      <c r="AU77" s="1">
        <v>13</v>
      </c>
      <c r="AV77" s="1">
        <v>21</v>
      </c>
      <c r="AW77" s="1">
        <v>19</v>
      </c>
      <c r="AX77" s="1">
        <v>25</v>
      </c>
      <c r="AY77" s="1">
        <v>26</v>
      </c>
      <c r="AZ77" s="1">
        <v>36</v>
      </c>
      <c r="BA77" s="1">
        <v>19</v>
      </c>
      <c r="BB77" s="1">
        <v>29</v>
      </c>
      <c r="BC77" s="1">
        <v>18</v>
      </c>
      <c r="BD77" s="1">
        <v>22</v>
      </c>
      <c r="BE77" s="1">
        <v>12</v>
      </c>
      <c r="BF77" s="1">
        <v>23</v>
      </c>
      <c r="BG77" s="1">
        <v>14</v>
      </c>
      <c r="BH77" s="6"/>
    </row>
    <row r="78" spans="1:60" ht="13.5" customHeight="1" x14ac:dyDescent="0.2">
      <c r="A78" s="5"/>
      <c r="C78" s="1" t="s">
        <v>9</v>
      </c>
      <c r="BF78" s="1">
        <v>0</v>
      </c>
      <c r="BG78" s="1">
        <v>3</v>
      </c>
      <c r="BH78" s="6"/>
    </row>
    <row r="79" spans="1:60" ht="13.5" customHeight="1" x14ac:dyDescent="0.2">
      <c r="A79" s="5"/>
      <c r="C79" s="1" t="s">
        <v>5</v>
      </c>
      <c r="W79" s="1">
        <v>12</v>
      </c>
      <c r="X79" s="1">
        <v>7</v>
      </c>
      <c r="Y79" s="1">
        <v>9</v>
      </c>
      <c r="Z79" s="1">
        <v>9</v>
      </c>
      <c r="AA79" s="1">
        <v>6</v>
      </c>
      <c r="AB79" s="1">
        <v>9</v>
      </c>
      <c r="AC79" s="1">
        <v>17</v>
      </c>
      <c r="AD79" s="1">
        <v>16</v>
      </c>
      <c r="AE79" s="1">
        <v>12</v>
      </c>
      <c r="AF79" s="1">
        <v>16</v>
      </c>
      <c r="AG79" s="1">
        <v>11</v>
      </c>
      <c r="AH79" s="1">
        <v>12</v>
      </c>
      <c r="AI79" s="1">
        <v>18</v>
      </c>
      <c r="AJ79" s="1">
        <v>13</v>
      </c>
      <c r="AK79" s="1">
        <v>16</v>
      </c>
      <c r="AL79" s="1">
        <v>13</v>
      </c>
      <c r="AM79" s="1">
        <v>11</v>
      </c>
      <c r="AN79" s="1">
        <v>9</v>
      </c>
      <c r="AO79" s="1">
        <v>14</v>
      </c>
      <c r="AP79" s="1">
        <v>16</v>
      </c>
      <c r="AQ79" s="1">
        <v>12</v>
      </c>
      <c r="AR79" s="1">
        <v>18</v>
      </c>
      <c r="AS79" s="1">
        <v>12</v>
      </c>
      <c r="AT79" s="1">
        <v>17</v>
      </c>
      <c r="AU79" s="1">
        <v>13</v>
      </c>
      <c r="AV79" s="1">
        <v>25</v>
      </c>
      <c r="AW79" s="1">
        <v>20</v>
      </c>
      <c r="AX79" s="1">
        <v>16</v>
      </c>
      <c r="AY79" s="1">
        <v>16</v>
      </c>
      <c r="AZ79" s="1">
        <v>25</v>
      </c>
      <c r="BA79" s="1">
        <v>19</v>
      </c>
      <c r="BB79" s="1">
        <v>18</v>
      </c>
      <c r="BC79" s="1">
        <v>6</v>
      </c>
      <c r="BD79" s="1">
        <v>10</v>
      </c>
      <c r="BE79" s="1">
        <v>9</v>
      </c>
      <c r="BF79" s="1">
        <v>10</v>
      </c>
      <c r="BG79" s="1">
        <v>11</v>
      </c>
      <c r="BH79" s="6"/>
    </row>
    <row r="80" spans="1:60" ht="13.5" customHeight="1" x14ac:dyDescent="0.2">
      <c r="A80" s="5"/>
      <c r="C80" s="1" t="s">
        <v>7</v>
      </c>
      <c r="W80" s="1">
        <v>2</v>
      </c>
      <c r="X80" s="1">
        <v>7</v>
      </c>
      <c r="Y80" s="1">
        <v>4</v>
      </c>
      <c r="Z80" s="1">
        <v>3</v>
      </c>
      <c r="AA80" s="1">
        <v>4</v>
      </c>
      <c r="AB80" s="1">
        <v>7</v>
      </c>
      <c r="AC80" s="1">
        <v>4</v>
      </c>
      <c r="AD80" s="1">
        <v>3</v>
      </c>
      <c r="AE80" s="1">
        <v>7</v>
      </c>
      <c r="AF80" s="1">
        <v>4</v>
      </c>
      <c r="AG80" s="1">
        <v>9</v>
      </c>
      <c r="AH80" s="1">
        <v>7</v>
      </c>
      <c r="AI80" s="1">
        <v>4</v>
      </c>
      <c r="AJ80" s="1">
        <v>8</v>
      </c>
      <c r="AK80" s="1">
        <v>6</v>
      </c>
      <c r="AL80" s="1">
        <v>9</v>
      </c>
      <c r="AM80" s="1">
        <v>5</v>
      </c>
      <c r="AN80" s="1">
        <v>6</v>
      </c>
      <c r="AO80" s="1">
        <v>4</v>
      </c>
      <c r="AP80" s="1">
        <v>7</v>
      </c>
      <c r="AQ80" s="1">
        <v>5</v>
      </c>
      <c r="AR80" s="1">
        <v>5</v>
      </c>
      <c r="AS80" s="1">
        <v>9</v>
      </c>
      <c r="AT80" s="1">
        <v>11</v>
      </c>
      <c r="AU80" s="1">
        <v>5</v>
      </c>
      <c r="AV80" s="1">
        <v>6</v>
      </c>
      <c r="AW80" s="1">
        <v>11</v>
      </c>
      <c r="AX80" s="1">
        <v>8</v>
      </c>
      <c r="AY80" s="1">
        <v>7</v>
      </c>
      <c r="AZ80" s="1">
        <v>7</v>
      </c>
      <c r="BA80" s="1">
        <v>9</v>
      </c>
      <c r="BB80" s="1">
        <v>11</v>
      </c>
      <c r="BC80" s="1">
        <v>6</v>
      </c>
      <c r="BD80" s="1">
        <v>7</v>
      </c>
      <c r="BE80" s="1">
        <v>6</v>
      </c>
      <c r="BF80" s="1">
        <v>8</v>
      </c>
      <c r="BG80" s="1">
        <v>8</v>
      </c>
      <c r="BH80" s="6"/>
    </row>
    <row r="81" spans="1:66" ht="13.5" customHeight="1" x14ac:dyDescent="0.2">
      <c r="A81" s="5"/>
      <c r="W81" s="9">
        <f t="shared" ref="W81:AA81" si="68">SUM(W77:W80)</f>
        <v>39</v>
      </c>
      <c r="X81" s="9">
        <f t="shared" si="68"/>
        <v>37</v>
      </c>
      <c r="Y81" s="9">
        <f t="shared" si="68"/>
        <v>33</v>
      </c>
      <c r="Z81" s="9">
        <f t="shared" si="68"/>
        <v>28</v>
      </c>
      <c r="AA81" s="9">
        <f t="shared" si="68"/>
        <v>28</v>
      </c>
      <c r="AB81" s="9">
        <f t="shared" ref="AB81:AD81" si="69">SUM(AB77:AB80)</f>
        <v>52</v>
      </c>
      <c r="AC81" s="9">
        <f t="shared" si="69"/>
        <v>47</v>
      </c>
      <c r="AD81" s="9">
        <f t="shared" si="69"/>
        <v>54</v>
      </c>
      <c r="AE81" s="9">
        <f t="shared" ref="AE81:AG81" si="70">SUM(AE77:AE80)</f>
        <v>45</v>
      </c>
      <c r="AF81" s="9">
        <f t="shared" si="70"/>
        <v>46</v>
      </c>
      <c r="AG81" s="9">
        <f t="shared" si="70"/>
        <v>47</v>
      </c>
      <c r="AH81" s="9">
        <f t="shared" ref="AH81:AJ81" si="71">SUM(AH77:AH80)</f>
        <v>35</v>
      </c>
      <c r="AI81" s="9">
        <f t="shared" si="71"/>
        <v>44</v>
      </c>
      <c r="AJ81" s="9">
        <f t="shared" si="71"/>
        <v>44</v>
      </c>
      <c r="AK81" s="9">
        <f t="shared" ref="AK81:AV81" si="72">SUM(AK77:AK80)</f>
        <v>44</v>
      </c>
      <c r="AL81" s="9">
        <f t="shared" si="72"/>
        <v>52</v>
      </c>
      <c r="AM81" s="9">
        <f t="shared" si="72"/>
        <v>44</v>
      </c>
      <c r="AN81" s="9">
        <f t="shared" si="72"/>
        <v>35</v>
      </c>
      <c r="AO81" s="9">
        <f t="shared" si="72"/>
        <v>33</v>
      </c>
      <c r="AP81" s="9">
        <f t="shared" si="72"/>
        <v>50</v>
      </c>
      <c r="AQ81" s="9">
        <f t="shared" si="72"/>
        <v>35</v>
      </c>
      <c r="AR81" s="9">
        <f t="shared" si="72"/>
        <v>46</v>
      </c>
      <c r="AS81" s="9">
        <f t="shared" si="72"/>
        <v>42</v>
      </c>
      <c r="AT81" s="9">
        <f t="shared" si="72"/>
        <v>47</v>
      </c>
      <c r="AU81" s="9">
        <f t="shared" si="72"/>
        <v>31</v>
      </c>
      <c r="AV81" s="9">
        <f t="shared" si="72"/>
        <v>52</v>
      </c>
      <c r="AW81" s="9">
        <f t="shared" ref="AW81:BB81" si="73">SUM(AW77:AW80)</f>
        <v>50</v>
      </c>
      <c r="AX81" s="9">
        <f t="shared" si="73"/>
        <v>49</v>
      </c>
      <c r="AY81" s="9">
        <f t="shared" si="73"/>
        <v>49</v>
      </c>
      <c r="AZ81" s="9">
        <f t="shared" si="73"/>
        <v>68</v>
      </c>
      <c r="BA81" s="9">
        <f t="shared" si="73"/>
        <v>47</v>
      </c>
      <c r="BB81" s="9">
        <f t="shared" si="73"/>
        <v>58</v>
      </c>
      <c r="BC81" s="9">
        <f t="shared" ref="BC81:BD81" si="74">SUM(BC77:BC80)</f>
        <v>30</v>
      </c>
      <c r="BD81" s="9">
        <f t="shared" si="74"/>
        <v>39</v>
      </c>
      <c r="BE81" s="9">
        <f t="shared" ref="BE81:BF81" si="75">SUM(BE77:BE80)</f>
        <v>27</v>
      </c>
      <c r="BF81" s="9">
        <f t="shared" si="75"/>
        <v>41</v>
      </c>
      <c r="BG81" s="9">
        <f t="shared" ref="BG81" si="76">SUM(BG77:BG80)</f>
        <v>36</v>
      </c>
      <c r="BH81" s="6"/>
    </row>
    <row r="82" spans="1:66" ht="13.5" customHeight="1" x14ac:dyDescent="0.2">
      <c r="A82" s="5"/>
      <c r="B82" s="8" t="s">
        <v>80</v>
      </c>
      <c r="BH82" s="6"/>
    </row>
    <row r="83" spans="1:66" ht="13.5" customHeight="1" x14ac:dyDescent="0.2">
      <c r="A83" s="5"/>
      <c r="B83" s="8"/>
      <c r="C83" s="1" t="s">
        <v>10</v>
      </c>
      <c r="AY83" s="1">
        <v>7</v>
      </c>
      <c r="AZ83" s="1">
        <v>2</v>
      </c>
      <c r="BA83" s="1">
        <v>9</v>
      </c>
      <c r="BB83" s="1">
        <v>6</v>
      </c>
      <c r="BC83" s="1">
        <v>22</v>
      </c>
      <c r="BD83" s="1">
        <v>15</v>
      </c>
      <c r="BE83" s="1">
        <v>15</v>
      </c>
      <c r="BF83" s="1">
        <v>23</v>
      </c>
      <c r="BG83" s="1">
        <v>6</v>
      </c>
      <c r="BH83" s="6"/>
    </row>
    <row r="84" spans="1:66" ht="13.5" customHeight="1" x14ac:dyDescent="0.2">
      <c r="A84" s="5"/>
      <c r="C84" s="1" t="s">
        <v>0</v>
      </c>
      <c r="W84" s="1">
        <v>55</v>
      </c>
      <c r="X84" s="1">
        <v>61</v>
      </c>
      <c r="Y84" s="1">
        <v>64</v>
      </c>
      <c r="Z84" s="1">
        <v>80</v>
      </c>
      <c r="AA84" s="1">
        <v>79</v>
      </c>
      <c r="AB84" s="1">
        <v>89</v>
      </c>
      <c r="AC84" s="1">
        <v>111</v>
      </c>
      <c r="AD84" s="1">
        <v>100</v>
      </c>
      <c r="AE84" s="1">
        <v>99</v>
      </c>
      <c r="AF84" s="1">
        <v>95</v>
      </c>
      <c r="AG84" s="1">
        <v>84</v>
      </c>
      <c r="AH84" s="1">
        <v>109</v>
      </c>
      <c r="AI84" s="1">
        <v>127</v>
      </c>
      <c r="AJ84" s="1">
        <v>135</v>
      </c>
      <c r="AK84" s="1">
        <v>130</v>
      </c>
      <c r="AL84" s="1">
        <v>139</v>
      </c>
      <c r="AM84" s="1">
        <v>140</v>
      </c>
      <c r="AN84" s="1">
        <v>136</v>
      </c>
      <c r="AO84" s="1">
        <v>123</v>
      </c>
      <c r="AP84" s="1">
        <v>126</v>
      </c>
      <c r="AQ84" s="1">
        <v>147</v>
      </c>
      <c r="AR84" s="1">
        <v>121</v>
      </c>
      <c r="AS84" s="1">
        <v>129</v>
      </c>
      <c r="AT84" s="1">
        <v>129</v>
      </c>
      <c r="AU84" s="1">
        <v>146</v>
      </c>
      <c r="AV84" s="1">
        <v>144</v>
      </c>
      <c r="AW84" s="1">
        <f>145</f>
        <v>145</v>
      </c>
      <c r="AX84" s="1">
        <v>122</v>
      </c>
      <c r="AY84" s="1">
        <v>162</v>
      </c>
      <c r="AZ84" s="1">
        <v>167</v>
      </c>
      <c r="BA84" s="1">
        <v>140</v>
      </c>
      <c r="BB84" s="1">
        <v>156</v>
      </c>
      <c r="BC84" s="1">
        <v>166</v>
      </c>
      <c r="BD84" s="1">
        <v>131</v>
      </c>
      <c r="BE84" s="1">
        <v>132</v>
      </c>
      <c r="BF84" s="1">
        <v>142</v>
      </c>
      <c r="BG84" s="1">
        <v>115</v>
      </c>
      <c r="BH84" s="6"/>
    </row>
    <row r="85" spans="1:66" ht="13.5" customHeight="1" x14ac:dyDescent="0.2">
      <c r="A85" s="5"/>
      <c r="C85" s="1" t="s">
        <v>9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1</v>
      </c>
      <c r="AO85" s="1">
        <v>0</v>
      </c>
      <c r="AP85" s="1">
        <v>2</v>
      </c>
      <c r="AQ85" s="1">
        <v>7</v>
      </c>
      <c r="AR85" s="1">
        <v>0</v>
      </c>
      <c r="AS85" s="1">
        <v>2</v>
      </c>
      <c r="AT85" s="1">
        <v>0</v>
      </c>
      <c r="AU85" s="1">
        <v>1</v>
      </c>
      <c r="AV85" s="1">
        <v>1</v>
      </c>
      <c r="AW85" s="1">
        <v>1</v>
      </c>
      <c r="AX85" s="1">
        <v>0</v>
      </c>
      <c r="AY85" s="1">
        <v>0</v>
      </c>
      <c r="AZ85" s="1">
        <v>1</v>
      </c>
      <c r="BA85" s="1">
        <v>0</v>
      </c>
      <c r="BB85" s="1">
        <v>1</v>
      </c>
      <c r="BC85" s="1">
        <v>0</v>
      </c>
      <c r="BD85" s="1">
        <v>0</v>
      </c>
      <c r="BE85" s="1">
        <v>1</v>
      </c>
      <c r="BF85" s="1">
        <v>0</v>
      </c>
      <c r="BG85" s="1">
        <v>0</v>
      </c>
      <c r="BH85" s="6"/>
    </row>
    <row r="86" spans="1:66" ht="13.5" customHeight="1" x14ac:dyDescent="0.2">
      <c r="A86" s="5"/>
      <c r="C86" s="1" t="s">
        <v>5</v>
      </c>
      <c r="W86" s="1">
        <v>19</v>
      </c>
      <c r="X86" s="1">
        <v>12</v>
      </c>
      <c r="Y86" s="1">
        <v>23</v>
      </c>
      <c r="Z86" s="1">
        <v>14</v>
      </c>
      <c r="AA86" s="1">
        <v>22</v>
      </c>
      <c r="AB86" s="1">
        <v>15</v>
      </c>
      <c r="AC86" s="1">
        <v>15</v>
      </c>
      <c r="AD86" s="1">
        <v>12</v>
      </c>
      <c r="AE86" s="1">
        <v>11</v>
      </c>
      <c r="AF86" s="1">
        <v>11</v>
      </c>
      <c r="AG86" s="1">
        <v>13</v>
      </c>
      <c r="AH86" s="1">
        <v>10</v>
      </c>
      <c r="AI86" s="1">
        <v>7</v>
      </c>
      <c r="AJ86" s="1">
        <v>9</v>
      </c>
      <c r="AK86" s="1">
        <v>12</v>
      </c>
      <c r="AL86" s="1">
        <v>13</v>
      </c>
      <c r="AM86" s="1">
        <v>14</v>
      </c>
      <c r="AN86" s="1">
        <v>9</v>
      </c>
      <c r="AO86" s="1">
        <v>14</v>
      </c>
      <c r="AP86" s="1">
        <v>11</v>
      </c>
      <c r="AQ86" s="1">
        <v>14</v>
      </c>
      <c r="AR86" s="1">
        <v>15</v>
      </c>
      <c r="AS86" s="1">
        <v>15</v>
      </c>
      <c r="AT86" s="1">
        <v>10</v>
      </c>
      <c r="AU86" s="1">
        <v>17</v>
      </c>
      <c r="AV86" s="1">
        <v>15</v>
      </c>
      <c r="AW86" s="1">
        <v>19</v>
      </c>
      <c r="AX86" s="1">
        <v>35</v>
      </c>
      <c r="AY86" s="1">
        <v>26</v>
      </c>
      <c r="AZ86" s="1">
        <v>31</v>
      </c>
      <c r="BA86" s="1">
        <v>30</v>
      </c>
      <c r="BB86" s="1">
        <v>27</v>
      </c>
      <c r="BC86" s="1">
        <v>33</v>
      </c>
      <c r="BD86" s="1">
        <v>18</v>
      </c>
      <c r="BE86" s="1">
        <v>18</v>
      </c>
      <c r="BF86" s="1">
        <v>22</v>
      </c>
      <c r="BG86" s="1">
        <v>32</v>
      </c>
      <c r="BH86" s="6"/>
    </row>
    <row r="87" spans="1:66" ht="13.5" customHeight="1" x14ac:dyDescent="0.2">
      <c r="A87" s="5"/>
      <c r="C87" s="1" t="s">
        <v>11</v>
      </c>
      <c r="AO87" s="1">
        <v>0</v>
      </c>
      <c r="AP87" s="1">
        <v>2</v>
      </c>
      <c r="AQ87" s="1">
        <v>2</v>
      </c>
      <c r="AR87" s="1">
        <v>6</v>
      </c>
      <c r="AS87" s="1">
        <v>17</v>
      </c>
      <c r="AT87" s="1">
        <v>9</v>
      </c>
      <c r="AU87" s="1">
        <v>6</v>
      </c>
      <c r="AV87" s="1">
        <v>13</v>
      </c>
      <c r="AW87" s="1">
        <v>8</v>
      </c>
      <c r="AX87" s="1">
        <v>9</v>
      </c>
      <c r="AY87" s="1">
        <v>7</v>
      </c>
      <c r="AZ87" s="1">
        <v>9</v>
      </c>
      <c r="BA87" s="1">
        <v>13</v>
      </c>
      <c r="BB87" s="1">
        <v>7</v>
      </c>
      <c r="BC87" s="1">
        <v>12</v>
      </c>
      <c r="BD87" s="1">
        <v>10</v>
      </c>
      <c r="BE87" s="1">
        <v>7</v>
      </c>
      <c r="BF87" s="1">
        <v>12</v>
      </c>
      <c r="BG87" s="1">
        <v>7</v>
      </c>
      <c r="BH87" s="6"/>
    </row>
    <row r="88" spans="1:66" ht="13.5" customHeight="1" x14ac:dyDescent="0.2">
      <c r="A88" s="5"/>
      <c r="C88" s="1" t="s">
        <v>7</v>
      </c>
      <c r="W88" s="1">
        <v>6</v>
      </c>
      <c r="X88" s="1">
        <v>6</v>
      </c>
      <c r="Y88" s="1">
        <v>6</v>
      </c>
      <c r="Z88" s="1">
        <v>11</v>
      </c>
      <c r="AA88" s="1">
        <v>10</v>
      </c>
      <c r="AB88" s="1">
        <v>11</v>
      </c>
      <c r="AC88" s="1">
        <v>7</v>
      </c>
      <c r="AD88" s="1">
        <v>4</v>
      </c>
      <c r="AE88" s="1">
        <v>9</v>
      </c>
      <c r="AF88" s="1">
        <v>5</v>
      </c>
      <c r="AG88" s="1">
        <v>6</v>
      </c>
      <c r="AH88" s="1">
        <v>11</v>
      </c>
      <c r="AI88" s="1">
        <v>6</v>
      </c>
      <c r="AJ88" s="1">
        <v>11</v>
      </c>
      <c r="AK88" s="1">
        <v>4</v>
      </c>
      <c r="AL88" s="1">
        <v>7</v>
      </c>
      <c r="AM88" s="1">
        <v>7</v>
      </c>
      <c r="AN88" s="1">
        <v>6</v>
      </c>
      <c r="AO88" s="1">
        <v>12</v>
      </c>
      <c r="AP88" s="1">
        <v>10</v>
      </c>
      <c r="AQ88" s="1">
        <v>6</v>
      </c>
      <c r="AR88" s="1">
        <v>6</v>
      </c>
      <c r="AS88" s="1">
        <v>8</v>
      </c>
      <c r="AT88" s="1">
        <v>7</v>
      </c>
      <c r="AU88" s="1">
        <v>5</v>
      </c>
      <c r="AV88" s="1">
        <v>10</v>
      </c>
      <c r="AW88" s="1">
        <v>7</v>
      </c>
      <c r="AX88" s="1">
        <v>15</v>
      </c>
      <c r="AY88" s="1">
        <v>7</v>
      </c>
      <c r="AZ88" s="1">
        <v>12</v>
      </c>
      <c r="BA88" s="1">
        <v>10</v>
      </c>
      <c r="BB88" s="1">
        <v>11</v>
      </c>
      <c r="BC88" s="1">
        <v>10</v>
      </c>
      <c r="BD88" s="1">
        <v>13</v>
      </c>
      <c r="BE88" s="1">
        <v>8</v>
      </c>
      <c r="BF88" s="1">
        <v>4</v>
      </c>
      <c r="BG88" s="1">
        <v>8</v>
      </c>
      <c r="BH88" s="6"/>
    </row>
    <row r="89" spans="1:66" ht="13.5" customHeight="1" x14ac:dyDescent="0.2">
      <c r="A89" s="5"/>
      <c r="W89" s="9">
        <f t="shared" ref="W89:AA89" si="77">SUM(W84:W88)</f>
        <v>80</v>
      </c>
      <c r="X89" s="9">
        <f t="shared" si="77"/>
        <v>79</v>
      </c>
      <c r="Y89" s="9">
        <f t="shared" si="77"/>
        <v>93</v>
      </c>
      <c r="Z89" s="9">
        <f t="shared" si="77"/>
        <v>105</v>
      </c>
      <c r="AA89" s="9">
        <f t="shared" si="77"/>
        <v>111</v>
      </c>
      <c r="AB89" s="9">
        <f t="shared" ref="AB89:AD89" si="78">SUM(AB84:AB88)</f>
        <v>115</v>
      </c>
      <c r="AC89" s="9">
        <f t="shared" si="78"/>
        <v>133</v>
      </c>
      <c r="AD89" s="9">
        <f t="shared" si="78"/>
        <v>116</v>
      </c>
      <c r="AE89" s="9">
        <f t="shared" ref="AE89:AG89" si="79">SUM(AE84:AE88)</f>
        <v>119</v>
      </c>
      <c r="AF89" s="9">
        <f t="shared" si="79"/>
        <v>111</v>
      </c>
      <c r="AG89" s="9">
        <f t="shared" si="79"/>
        <v>103</v>
      </c>
      <c r="AH89" s="9">
        <f>SUM(AH84:AH88)</f>
        <v>130</v>
      </c>
      <c r="AI89" s="9">
        <f t="shared" ref="AI89:AJ89" si="80">SUM(AI84:AI88)</f>
        <v>140</v>
      </c>
      <c r="AJ89" s="9">
        <f t="shared" si="80"/>
        <v>155</v>
      </c>
      <c r="AK89" s="9">
        <f t="shared" ref="AK89:AV89" si="81">SUM(AK84:AK88)</f>
        <v>146</v>
      </c>
      <c r="AL89" s="9">
        <f t="shared" si="81"/>
        <v>159</v>
      </c>
      <c r="AM89" s="9">
        <f t="shared" si="81"/>
        <v>161</v>
      </c>
      <c r="AN89" s="9">
        <f t="shared" si="81"/>
        <v>152</v>
      </c>
      <c r="AO89" s="9">
        <f t="shared" si="81"/>
        <v>149</v>
      </c>
      <c r="AP89" s="9">
        <f t="shared" si="81"/>
        <v>151</v>
      </c>
      <c r="AQ89" s="9">
        <f t="shared" si="81"/>
        <v>176</v>
      </c>
      <c r="AR89" s="9">
        <f t="shared" si="81"/>
        <v>148</v>
      </c>
      <c r="AS89" s="9">
        <f t="shared" si="81"/>
        <v>171</v>
      </c>
      <c r="AT89" s="9">
        <f t="shared" si="81"/>
        <v>155</v>
      </c>
      <c r="AU89" s="9">
        <f t="shared" si="81"/>
        <v>175</v>
      </c>
      <c r="AV89" s="9">
        <f t="shared" si="81"/>
        <v>183</v>
      </c>
      <c r="AW89" s="9">
        <f>SUM(AW84:AW88)</f>
        <v>180</v>
      </c>
      <c r="AX89" s="9">
        <f>SUM(AX84:AX88)</f>
        <v>181</v>
      </c>
      <c r="AY89" s="9">
        <f t="shared" ref="AY89:BD89" si="82">SUM(AY83:AY88)</f>
        <v>209</v>
      </c>
      <c r="AZ89" s="9">
        <f t="shared" si="82"/>
        <v>222</v>
      </c>
      <c r="BA89" s="9">
        <f t="shared" si="82"/>
        <v>202</v>
      </c>
      <c r="BB89" s="9">
        <f t="shared" si="82"/>
        <v>208</v>
      </c>
      <c r="BC89" s="9">
        <f t="shared" si="82"/>
        <v>243</v>
      </c>
      <c r="BD89" s="9">
        <f t="shared" si="82"/>
        <v>187</v>
      </c>
      <c r="BE89" s="9">
        <f t="shared" ref="BE89:BF89" si="83">SUM(BE83:BE88)</f>
        <v>181</v>
      </c>
      <c r="BF89" s="9">
        <f t="shared" si="83"/>
        <v>203</v>
      </c>
      <c r="BG89" s="9">
        <f t="shared" ref="BG89" si="84">SUM(BG83:BG88)</f>
        <v>168</v>
      </c>
      <c r="BH89" s="6"/>
    </row>
    <row r="90" spans="1:66" ht="13.5" hidden="1" customHeight="1" x14ac:dyDescent="0.2">
      <c r="A90" s="5"/>
      <c r="B90" s="8" t="s">
        <v>79</v>
      </c>
      <c r="BH90" s="6"/>
      <c r="BL90" s="1">
        <v>44</v>
      </c>
      <c r="BM90" s="1">
        <v>5</v>
      </c>
      <c r="BN90" s="1">
        <v>77</v>
      </c>
    </row>
    <row r="91" spans="1:66" ht="13.5" hidden="1" customHeight="1" x14ac:dyDescent="0.2">
      <c r="A91" s="5"/>
      <c r="C91" s="1" t="s">
        <v>0</v>
      </c>
      <c r="W91" s="1">
        <v>49</v>
      </c>
      <c r="X91" s="1">
        <v>49</v>
      </c>
      <c r="Y91" s="1">
        <v>58</v>
      </c>
      <c r="Z91" s="1">
        <v>42</v>
      </c>
      <c r="AA91" s="1">
        <v>68</v>
      </c>
      <c r="BH91" s="6"/>
      <c r="BL91" s="1">
        <v>44</v>
      </c>
      <c r="BM91" s="1">
        <v>7</v>
      </c>
      <c r="BN91" s="1">
        <v>69</v>
      </c>
    </row>
    <row r="92" spans="1:66" ht="13.5" hidden="1" customHeight="1" x14ac:dyDescent="0.2">
      <c r="A92" s="5"/>
      <c r="C92" s="1" t="s">
        <v>5</v>
      </c>
      <c r="Y92" s="1">
        <v>3</v>
      </c>
      <c r="Z92" s="1">
        <v>2</v>
      </c>
      <c r="AA92" s="1">
        <v>6</v>
      </c>
      <c r="BH92" s="6"/>
      <c r="BL92" s="1">
        <v>44</v>
      </c>
      <c r="BM92" s="1">
        <v>8</v>
      </c>
      <c r="BN92" s="1">
        <v>3</v>
      </c>
    </row>
    <row r="93" spans="1:66" ht="13.5" hidden="1" customHeight="1" x14ac:dyDescent="0.2">
      <c r="A93" s="5"/>
      <c r="W93" s="9">
        <f>W91</f>
        <v>49</v>
      </c>
      <c r="X93" s="9">
        <f>X91</f>
        <v>49</v>
      </c>
      <c r="Y93" s="9">
        <f t="shared" ref="Y93:Z93" si="85">SUM(Y91:Y92)</f>
        <v>61</v>
      </c>
      <c r="Z93" s="9">
        <f t="shared" si="85"/>
        <v>44</v>
      </c>
      <c r="AA93" s="9">
        <f>SUM(AA91:AA92)</f>
        <v>74</v>
      </c>
      <c r="BH93" s="6"/>
      <c r="BL93" s="1">
        <v>45</v>
      </c>
      <c r="BM93" s="1">
        <v>2</v>
      </c>
      <c r="BN93" s="1">
        <v>4</v>
      </c>
    </row>
    <row r="94" spans="1:66" ht="13.5" customHeight="1" x14ac:dyDescent="0.2">
      <c r="A94" s="5"/>
      <c r="B94" s="8" t="s">
        <v>78</v>
      </c>
      <c r="BH94" s="6"/>
    </row>
    <row r="95" spans="1:66" ht="13.5" customHeight="1" x14ac:dyDescent="0.2">
      <c r="A95" s="5"/>
      <c r="C95" s="1" t="s">
        <v>0</v>
      </c>
      <c r="W95" s="1">
        <v>42</v>
      </c>
      <c r="X95" s="1">
        <v>21</v>
      </c>
      <c r="Y95" s="1">
        <v>40</v>
      </c>
      <c r="Z95" s="1">
        <v>50</v>
      </c>
      <c r="AA95" s="1">
        <v>54</v>
      </c>
      <c r="AB95" s="1">
        <v>52</v>
      </c>
      <c r="AC95" s="1">
        <v>50</v>
      </c>
      <c r="AD95" s="1">
        <v>53</v>
      </c>
      <c r="AE95" s="1">
        <v>78</v>
      </c>
      <c r="AF95" s="1">
        <v>62</v>
      </c>
      <c r="AG95" s="1">
        <v>53</v>
      </c>
      <c r="AH95" s="1">
        <v>69</v>
      </c>
      <c r="AI95" s="1">
        <v>85</v>
      </c>
      <c r="AJ95" s="1">
        <v>60</v>
      </c>
      <c r="AK95" s="1">
        <v>70</v>
      </c>
      <c r="AL95" s="1">
        <v>75</v>
      </c>
      <c r="AM95" s="1">
        <v>43</v>
      </c>
      <c r="AN95" s="1">
        <v>67</v>
      </c>
      <c r="AO95" s="1">
        <v>56</v>
      </c>
      <c r="AP95" s="1">
        <v>48</v>
      </c>
      <c r="AQ95" s="1">
        <v>61</v>
      </c>
      <c r="AR95" s="1">
        <v>76</v>
      </c>
      <c r="AS95" s="1">
        <v>74</v>
      </c>
      <c r="AT95" s="1">
        <v>74</v>
      </c>
      <c r="AU95" s="1">
        <v>67</v>
      </c>
      <c r="AV95" s="1">
        <v>75</v>
      </c>
      <c r="AW95" s="1">
        <v>57</v>
      </c>
      <c r="AX95" s="1">
        <v>77</v>
      </c>
      <c r="AY95" s="1">
        <v>68</v>
      </c>
      <c r="AZ95" s="1">
        <v>87</v>
      </c>
      <c r="BA95" s="1">
        <v>80</v>
      </c>
      <c r="BB95" s="1">
        <v>97</v>
      </c>
      <c r="BC95" s="1">
        <v>87</v>
      </c>
      <c r="BD95" s="1">
        <v>77</v>
      </c>
      <c r="BE95" s="1">
        <v>79</v>
      </c>
      <c r="BF95" s="1">
        <v>81</v>
      </c>
      <c r="BG95" s="1">
        <v>57</v>
      </c>
      <c r="BH95" s="6"/>
    </row>
    <row r="96" spans="1:66" ht="13.5" customHeight="1" x14ac:dyDescent="0.2">
      <c r="A96" s="5"/>
      <c r="C96" s="1" t="s">
        <v>9</v>
      </c>
      <c r="AG96" s="1">
        <v>0</v>
      </c>
      <c r="AH96" s="1">
        <v>1</v>
      </c>
      <c r="AI96" s="1">
        <v>4</v>
      </c>
      <c r="AJ96" s="1">
        <v>4</v>
      </c>
      <c r="AK96" s="1">
        <v>10</v>
      </c>
      <c r="AL96" s="1">
        <v>16</v>
      </c>
      <c r="AM96" s="1">
        <v>11</v>
      </c>
      <c r="AN96" s="1">
        <v>10</v>
      </c>
      <c r="AO96" s="1">
        <v>15</v>
      </c>
      <c r="AP96" s="1">
        <v>15</v>
      </c>
      <c r="AQ96" s="1">
        <v>12</v>
      </c>
      <c r="AR96" s="1">
        <v>15</v>
      </c>
      <c r="AS96" s="1">
        <v>31</v>
      </c>
      <c r="AT96" s="1">
        <v>2</v>
      </c>
      <c r="AU96" s="1">
        <v>2</v>
      </c>
      <c r="AV96" s="1">
        <v>7</v>
      </c>
      <c r="AW96" s="1">
        <v>3</v>
      </c>
      <c r="AX96" s="1">
        <v>6</v>
      </c>
      <c r="AY96" s="1">
        <v>3</v>
      </c>
      <c r="AZ96" s="1">
        <v>7</v>
      </c>
      <c r="BA96" s="1">
        <v>5</v>
      </c>
      <c r="BB96" s="1">
        <v>6</v>
      </c>
      <c r="BC96" s="1">
        <v>9</v>
      </c>
      <c r="BD96" s="1">
        <v>3</v>
      </c>
      <c r="BE96" s="1">
        <v>7</v>
      </c>
      <c r="BF96" s="1">
        <v>4</v>
      </c>
      <c r="BG96" s="1">
        <v>0</v>
      </c>
      <c r="BH96" s="6"/>
    </row>
    <row r="97" spans="1:60" ht="13.5" customHeight="1" x14ac:dyDescent="0.2">
      <c r="A97" s="5"/>
      <c r="C97" s="1" t="s">
        <v>5</v>
      </c>
      <c r="W97" s="1">
        <v>7</v>
      </c>
      <c r="X97" s="1">
        <v>7</v>
      </c>
      <c r="Y97" s="1">
        <v>3</v>
      </c>
      <c r="Z97" s="1">
        <v>5</v>
      </c>
      <c r="AA97" s="1">
        <v>6</v>
      </c>
      <c r="AB97" s="1">
        <v>6</v>
      </c>
      <c r="AC97" s="1">
        <v>7</v>
      </c>
      <c r="AD97" s="1">
        <v>9</v>
      </c>
      <c r="AE97" s="1">
        <v>7</v>
      </c>
      <c r="AF97" s="1">
        <v>11</v>
      </c>
      <c r="AG97" s="1">
        <v>3</v>
      </c>
      <c r="AH97" s="1">
        <f>8-AH96</f>
        <v>7</v>
      </c>
      <c r="AI97" s="1">
        <f>14-AI96</f>
        <v>10</v>
      </c>
      <c r="AJ97" s="1">
        <v>14</v>
      </c>
      <c r="AK97" s="1">
        <v>37</v>
      </c>
      <c r="AL97" s="1">
        <v>45</v>
      </c>
      <c r="AM97" s="1">
        <v>46</v>
      </c>
      <c r="AN97" s="1">
        <v>62</v>
      </c>
      <c r="AO97" s="1">
        <v>72</v>
      </c>
      <c r="AP97" s="1">
        <v>64</v>
      </c>
      <c r="AQ97" s="1">
        <v>51</v>
      </c>
      <c r="AR97" s="1">
        <v>49</v>
      </c>
      <c r="AS97" s="1">
        <v>69</v>
      </c>
      <c r="AT97" s="1">
        <v>47</v>
      </c>
      <c r="AU97" s="1">
        <v>83</v>
      </c>
      <c r="AV97" s="1">
        <v>67</v>
      </c>
      <c r="AW97" s="1">
        <v>78</v>
      </c>
      <c r="AX97" s="1">
        <v>80</v>
      </c>
      <c r="AY97" s="1">
        <v>56</v>
      </c>
      <c r="AZ97" s="1">
        <v>84</v>
      </c>
      <c r="BA97" s="1">
        <v>70</v>
      </c>
      <c r="BB97" s="1">
        <v>61</v>
      </c>
      <c r="BC97" s="1">
        <v>82</v>
      </c>
      <c r="BD97" s="1">
        <v>69</v>
      </c>
      <c r="BE97" s="1">
        <v>76</v>
      </c>
      <c r="BF97" s="1">
        <v>89</v>
      </c>
      <c r="BG97" s="1">
        <v>53</v>
      </c>
      <c r="BH97" s="6"/>
    </row>
    <row r="98" spans="1:60" ht="13.5" customHeight="1" x14ac:dyDescent="0.2">
      <c r="A98" s="5"/>
      <c r="W98" s="9">
        <f t="shared" ref="W98:AA98" si="86">SUM(W95:W97)</f>
        <v>49</v>
      </c>
      <c r="X98" s="9">
        <f t="shared" si="86"/>
        <v>28</v>
      </c>
      <c r="Y98" s="9">
        <f t="shared" si="86"/>
        <v>43</v>
      </c>
      <c r="Z98" s="9">
        <f t="shared" si="86"/>
        <v>55</v>
      </c>
      <c r="AA98" s="9">
        <f t="shared" si="86"/>
        <v>60</v>
      </c>
      <c r="AB98" s="9">
        <f t="shared" ref="AB98:AD98" si="87">SUM(AB95:AB97)</f>
        <v>58</v>
      </c>
      <c r="AC98" s="9">
        <f t="shared" si="87"/>
        <v>57</v>
      </c>
      <c r="AD98" s="9">
        <f t="shared" si="87"/>
        <v>62</v>
      </c>
      <c r="AE98" s="9">
        <f t="shared" ref="AE98:AF98" si="88">SUM(AE95:AE97)</f>
        <v>85</v>
      </c>
      <c r="AF98" s="9">
        <f t="shared" si="88"/>
        <v>73</v>
      </c>
      <c r="AG98" s="9">
        <f>SUM(AG95:AG97)</f>
        <v>56</v>
      </c>
      <c r="AH98" s="9">
        <f>SUM(AH95:AH97)</f>
        <v>77</v>
      </c>
      <c r="AI98" s="9">
        <f t="shared" ref="AI98:AJ98" si="89">SUM(AI95:AI97)</f>
        <v>99</v>
      </c>
      <c r="AJ98" s="9">
        <f t="shared" si="89"/>
        <v>78</v>
      </c>
      <c r="AK98" s="9">
        <f t="shared" ref="AK98:AV98" si="90">SUM(AK95:AK97)</f>
        <v>117</v>
      </c>
      <c r="AL98" s="9">
        <f t="shared" si="90"/>
        <v>136</v>
      </c>
      <c r="AM98" s="9">
        <f t="shared" si="90"/>
        <v>100</v>
      </c>
      <c r="AN98" s="9">
        <f t="shared" si="90"/>
        <v>139</v>
      </c>
      <c r="AO98" s="9">
        <f t="shared" si="90"/>
        <v>143</v>
      </c>
      <c r="AP98" s="9">
        <f t="shared" si="90"/>
        <v>127</v>
      </c>
      <c r="AQ98" s="9">
        <f t="shared" si="90"/>
        <v>124</v>
      </c>
      <c r="AR98" s="9">
        <f t="shared" si="90"/>
        <v>140</v>
      </c>
      <c r="AS98" s="9">
        <f t="shared" si="90"/>
        <v>174</v>
      </c>
      <c r="AT98" s="9">
        <f t="shared" si="90"/>
        <v>123</v>
      </c>
      <c r="AU98" s="9">
        <f t="shared" si="90"/>
        <v>152</v>
      </c>
      <c r="AV98" s="9">
        <f t="shared" si="90"/>
        <v>149</v>
      </c>
      <c r="AW98" s="9">
        <f t="shared" ref="AW98:BB98" si="91">SUM(AW95:AW97)</f>
        <v>138</v>
      </c>
      <c r="AX98" s="9">
        <f t="shared" si="91"/>
        <v>163</v>
      </c>
      <c r="AY98" s="9">
        <f t="shared" si="91"/>
        <v>127</v>
      </c>
      <c r="AZ98" s="9">
        <f t="shared" si="91"/>
        <v>178</v>
      </c>
      <c r="BA98" s="9">
        <f t="shared" si="91"/>
        <v>155</v>
      </c>
      <c r="BB98" s="9">
        <f t="shared" si="91"/>
        <v>164</v>
      </c>
      <c r="BC98" s="9">
        <f t="shared" ref="BC98:BD98" si="92">SUM(BC95:BC97)</f>
        <v>178</v>
      </c>
      <c r="BD98" s="9">
        <f t="shared" si="92"/>
        <v>149</v>
      </c>
      <c r="BE98" s="9">
        <f t="shared" ref="BE98:BF98" si="93">SUM(BE95:BE97)</f>
        <v>162</v>
      </c>
      <c r="BF98" s="9">
        <f t="shared" si="93"/>
        <v>174</v>
      </c>
      <c r="BG98" s="9">
        <f t="shared" ref="BG98" si="94">SUM(BG95:BG97)</f>
        <v>110</v>
      </c>
      <c r="BH98" s="6"/>
    </row>
    <row r="99" spans="1:60" ht="13.5" customHeight="1" x14ac:dyDescent="0.2">
      <c r="A99" s="5"/>
      <c r="B99" s="8" t="s">
        <v>77</v>
      </c>
      <c r="BH99" s="6"/>
    </row>
    <row r="100" spans="1:60" ht="13.5" customHeight="1" x14ac:dyDescent="0.2">
      <c r="A100" s="5"/>
      <c r="B100" s="8"/>
      <c r="C100" s="1" t="s">
        <v>10</v>
      </c>
      <c r="BD100" s="1">
        <v>4</v>
      </c>
      <c r="BE100" s="1">
        <v>7</v>
      </c>
      <c r="BF100" s="1">
        <v>4</v>
      </c>
      <c r="BG100" s="1">
        <v>3</v>
      </c>
      <c r="BH100" s="6"/>
    </row>
    <row r="101" spans="1:60" ht="13.5" customHeight="1" x14ac:dyDescent="0.2">
      <c r="A101" s="5"/>
      <c r="C101" s="1" t="s">
        <v>0</v>
      </c>
      <c r="W101" s="1">
        <f>67-W123</f>
        <v>47</v>
      </c>
      <c r="X101" s="1">
        <f>72-X123</f>
        <v>50</v>
      </c>
      <c r="Y101" s="1">
        <f>92-Y123</f>
        <v>74</v>
      </c>
      <c r="Z101" s="1">
        <f>91-Z123</f>
        <v>72</v>
      </c>
      <c r="AA101" s="1">
        <f>101-AA123</f>
        <v>83</v>
      </c>
      <c r="AB101" s="1">
        <f>175-AB123</f>
        <v>150</v>
      </c>
      <c r="AC101" s="1">
        <f>167-AC123</f>
        <v>144</v>
      </c>
      <c r="AD101" s="1">
        <f>174-AD123</f>
        <v>153</v>
      </c>
      <c r="AE101" s="1">
        <f>181-AE123</f>
        <v>153</v>
      </c>
      <c r="AF101" s="1">
        <f>181-AF123</f>
        <v>168</v>
      </c>
      <c r="AG101" s="1">
        <f>195-AG123</f>
        <v>171</v>
      </c>
      <c r="AH101" s="1">
        <f>184-AH123</f>
        <v>164</v>
      </c>
      <c r="AI101" s="1">
        <f>183-AI123</f>
        <v>163</v>
      </c>
      <c r="AJ101" s="1">
        <f>181-AJ123</f>
        <v>161</v>
      </c>
      <c r="AK101" s="1">
        <f>179-AK123</f>
        <v>161</v>
      </c>
      <c r="AL101" s="1">
        <f>201-AL123</f>
        <v>170</v>
      </c>
      <c r="AM101" s="1">
        <v>173</v>
      </c>
      <c r="AN101" s="1">
        <v>204</v>
      </c>
      <c r="AO101" s="1">
        <v>211</v>
      </c>
      <c r="AP101" s="1">
        <v>216</v>
      </c>
      <c r="AQ101" s="1">
        <v>218</v>
      </c>
      <c r="AR101" s="1">
        <v>197</v>
      </c>
      <c r="AS101" s="1">
        <v>190</v>
      </c>
      <c r="AT101" s="1">
        <v>222</v>
      </c>
      <c r="AU101" s="1">
        <v>227</v>
      </c>
      <c r="AV101" s="1">
        <v>189</v>
      </c>
      <c r="AW101" s="1">
        <v>228</v>
      </c>
      <c r="AX101" s="1">
        <v>212</v>
      </c>
      <c r="AY101" s="1">
        <v>247</v>
      </c>
      <c r="AZ101" s="1">
        <v>250</v>
      </c>
      <c r="BA101" s="1">
        <v>188</v>
      </c>
      <c r="BB101" s="1">
        <v>161</v>
      </c>
      <c r="BC101" s="1">
        <v>170</v>
      </c>
      <c r="BD101" s="1">
        <v>174</v>
      </c>
      <c r="BE101" s="1">
        <v>169</v>
      </c>
      <c r="BF101" s="1">
        <v>164</v>
      </c>
      <c r="BG101" s="1">
        <v>149</v>
      </c>
      <c r="BH101" s="6"/>
    </row>
    <row r="102" spans="1:60" ht="13.5" hidden="1" customHeight="1" x14ac:dyDescent="0.2">
      <c r="A102" s="5"/>
      <c r="C102" s="1" t="s">
        <v>9</v>
      </c>
      <c r="AJ102" s="17">
        <f>0-AJ124</f>
        <v>0</v>
      </c>
      <c r="AK102" s="17">
        <f>5-AK124</f>
        <v>0</v>
      </c>
      <c r="AL102" s="17">
        <f>8-AL124</f>
        <v>0</v>
      </c>
      <c r="BH102" s="6"/>
    </row>
    <row r="103" spans="1:60" ht="13.5" customHeight="1" x14ac:dyDescent="0.2">
      <c r="A103" s="5"/>
      <c r="C103" s="1" t="s">
        <v>5</v>
      </c>
      <c r="W103" s="1">
        <f>12-W125</f>
        <v>10</v>
      </c>
      <c r="X103" s="1">
        <f>9-X125</f>
        <v>5</v>
      </c>
      <c r="Y103" s="1">
        <f>19-Y125</f>
        <v>17</v>
      </c>
      <c r="Z103" s="1">
        <f>8-Z125</f>
        <v>4</v>
      </c>
      <c r="AA103" s="1">
        <f>14-AA125</f>
        <v>6</v>
      </c>
      <c r="AB103" s="1">
        <f>28-AB125</f>
        <v>23</v>
      </c>
      <c r="AC103" s="1">
        <f>29-AC125</f>
        <v>22</v>
      </c>
      <c r="AD103" s="1">
        <f>33-AD125</f>
        <v>25</v>
      </c>
      <c r="AE103" s="1">
        <f>41-AE125</f>
        <v>30</v>
      </c>
      <c r="AF103" s="1">
        <f>40-AF125</f>
        <v>29</v>
      </c>
      <c r="AG103" s="1">
        <f>37-AG125</f>
        <v>31</v>
      </c>
      <c r="AH103" s="1">
        <f>51-AH125</f>
        <v>45</v>
      </c>
      <c r="AI103" s="1">
        <f>35-AI125</f>
        <v>32</v>
      </c>
      <c r="AJ103" s="1">
        <f>37-AJ125</f>
        <v>27</v>
      </c>
      <c r="AK103" s="1">
        <f>41-AK125</f>
        <v>24</v>
      </c>
      <c r="AL103" s="1">
        <f>52-AL125</f>
        <v>41</v>
      </c>
      <c r="AM103" s="1">
        <v>24</v>
      </c>
      <c r="AN103" s="1">
        <v>33</v>
      </c>
      <c r="AO103" s="1">
        <v>36</v>
      </c>
      <c r="AP103" s="1">
        <v>33</v>
      </c>
      <c r="AQ103" s="1">
        <v>28</v>
      </c>
      <c r="AR103" s="1">
        <v>39</v>
      </c>
      <c r="AS103" s="1">
        <v>23</v>
      </c>
      <c r="AT103" s="1">
        <v>27</v>
      </c>
      <c r="AU103" s="1">
        <v>31</v>
      </c>
      <c r="AV103" s="1">
        <v>40</v>
      </c>
      <c r="AW103" s="1">
        <v>26</v>
      </c>
      <c r="AX103" s="1">
        <v>25</v>
      </c>
      <c r="AY103" s="1">
        <v>22</v>
      </c>
      <c r="AZ103" s="1">
        <v>31</v>
      </c>
      <c r="BA103" s="1">
        <v>32</v>
      </c>
      <c r="BB103" s="1">
        <v>25</v>
      </c>
      <c r="BC103" s="1">
        <v>28</v>
      </c>
      <c r="BD103" s="1">
        <v>24</v>
      </c>
      <c r="BE103" s="1">
        <v>26</v>
      </c>
      <c r="BF103" s="1">
        <v>11</v>
      </c>
      <c r="BG103" s="1">
        <v>23</v>
      </c>
      <c r="BH103" s="6"/>
    </row>
    <row r="104" spans="1:60" ht="13.5" customHeight="1" x14ac:dyDescent="0.2">
      <c r="A104" s="5"/>
      <c r="C104" s="1" t="s">
        <v>7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2</v>
      </c>
      <c r="AD104" s="1">
        <v>0</v>
      </c>
      <c r="AE104" s="1">
        <v>2</v>
      </c>
      <c r="AF104" s="1">
        <v>3</v>
      </c>
      <c r="AG104" s="1">
        <v>3</v>
      </c>
      <c r="AH104" s="1">
        <v>4</v>
      </c>
      <c r="AI104" s="1">
        <v>7</v>
      </c>
      <c r="AJ104" s="1">
        <v>4</v>
      </c>
      <c r="AK104" s="1">
        <v>5</v>
      </c>
      <c r="AL104" s="1">
        <v>4</v>
      </c>
      <c r="AM104" s="1">
        <v>6</v>
      </c>
      <c r="AN104" s="1">
        <v>4</v>
      </c>
      <c r="AO104" s="1">
        <v>6</v>
      </c>
      <c r="AP104" s="1">
        <v>8</v>
      </c>
      <c r="AQ104" s="1">
        <v>7</v>
      </c>
      <c r="AR104" s="1">
        <v>5</v>
      </c>
      <c r="AS104" s="1">
        <v>6</v>
      </c>
      <c r="AT104" s="1">
        <v>7</v>
      </c>
      <c r="AU104" s="1">
        <v>8</v>
      </c>
      <c r="AV104" s="1">
        <v>8</v>
      </c>
      <c r="AW104" s="1">
        <v>5</v>
      </c>
      <c r="AX104" s="1">
        <v>6</v>
      </c>
      <c r="AY104" s="1">
        <v>9</v>
      </c>
      <c r="AZ104" s="1">
        <v>9</v>
      </c>
      <c r="BA104" s="1">
        <v>7</v>
      </c>
      <c r="BB104" s="1">
        <v>8</v>
      </c>
      <c r="BC104" s="1">
        <v>7</v>
      </c>
      <c r="BD104" s="1">
        <v>3</v>
      </c>
      <c r="BE104" s="1">
        <v>7</v>
      </c>
      <c r="BF104" s="1">
        <v>4</v>
      </c>
      <c r="BG104" s="1">
        <v>9</v>
      </c>
      <c r="BH104" s="6"/>
    </row>
    <row r="105" spans="1:60" ht="13.5" customHeight="1" x14ac:dyDescent="0.2">
      <c r="A105" s="5"/>
      <c r="W105" s="9">
        <f>SUM(W101:W104)</f>
        <v>57</v>
      </c>
      <c r="X105" s="9">
        <f t="shared" ref="X105:AA105" si="95">SUM(X101:X104)</f>
        <v>55</v>
      </c>
      <c r="Y105" s="9">
        <f t="shared" si="95"/>
        <v>91</v>
      </c>
      <c r="Z105" s="9">
        <f t="shared" si="95"/>
        <v>76</v>
      </c>
      <c r="AA105" s="9">
        <f t="shared" si="95"/>
        <v>89</v>
      </c>
      <c r="AB105" s="9">
        <f t="shared" ref="AB105:AD105" si="96">SUM(AB101:AB104)</f>
        <v>173</v>
      </c>
      <c r="AC105" s="9">
        <f t="shared" si="96"/>
        <v>168</v>
      </c>
      <c r="AD105" s="9">
        <f t="shared" si="96"/>
        <v>178</v>
      </c>
      <c r="AE105" s="9">
        <f t="shared" ref="AE105:AG105" si="97">SUM(AE101:AE104)</f>
        <v>185</v>
      </c>
      <c r="AF105" s="9">
        <f t="shared" si="97"/>
        <v>200</v>
      </c>
      <c r="AG105" s="9">
        <f t="shared" si="97"/>
        <v>205</v>
      </c>
      <c r="AH105" s="9">
        <f>SUM(AH101:AH104)</f>
        <v>213</v>
      </c>
      <c r="AI105" s="9">
        <f t="shared" ref="AI105:AJ105" si="98">SUM(AI101:AI104)</f>
        <v>202</v>
      </c>
      <c r="AJ105" s="9">
        <f t="shared" si="98"/>
        <v>192</v>
      </c>
      <c r="AK105" s="9">
        <f t="shared" ref="AK105:AV105" si="99">SUM(AK101:AK104)</f>
        <v>190</v>
      </c>
      <c r="AL105" s="9">
        <f t="shared" si="99"/>
        <v>215</v>
      </c>
      <c r="AM105" s="9">
        <f t="shared" si="99"/>
        <v>203</v>
      </c>
      <c r="AN105" s="9">
        <f t="shared" si="99"/>
        <v>241</v>
      </c>
      <c r="AO105" s="9">
        <f t="shared" si="99"/>
        <v>253</v>
      </c>
      <c r="AP105" s="9">
        <f t="shared" si="99"/>
        <v>257</v>
      </c>
      <c r="AQ105" s="9">
        <f t="shared" si="99"/>
        <v>253</v>
      </c>
      <c r="AR105" s="9">
        <f t="shared" si="99"/>
        <v>241</v>
      </c>
      <c r="AS105" s="9">
        <f t="shared" si="99"/>
        <v>219</v>
      </c>
      <c r="AT105" s="9">
        <f t="shared" si="99"/>
        <v>256</v>
      </c>
      <c r="AU105" s="9">
        <f t="shared" si="99"/>
        <v>266</v>
      </c>
      <c r="AV105" s="9">
        <f t="shared" si="99"/>
        <v>237</v>
      </c>
      <c r="AW105" s="9">
        <f t="shared" ref="AW105:BB105" si="100">SUM(AW101:AW104)</f>
        <v>259</v>
      </c>
      <c r="AX105" s="9">
        <f t="shared" si="100"/>
        <v>243</v>
      </c>
      <c r="AY105" s="9">
        <f t="shared" si="100"/>
        <v>278</v>
      </c>
      <c r="AZ105" s="9">
        <f t="shared" si="100"/>
        <v>290</v>
      </c>
      <c r="BA105" s="9">
        <f t="shared" si="100"/>
        <v>227</v>
      </c>
      <c r="BB105" s="9">
        <f t="shared" si="100"/>
        <v>194</v>
      </c>
      <c r="BC105" s="9">
        <f t="shared" ref="BC105" si="101">SUM(BC101:BC104)</f>
        <v>205</v>
      </c>
      <c r="BD105" s="9">
        <f>SUM(BD100:BD104)</f>
        <v>205</v>
      </c>
      <c r="BE105" s="9">
        <f>SUM(BE100:BE104)</f>
        <v>209</v>
      </c>
      <c r="BF105" s="9">
        <f>SUM(BF100:BF104)</f>
        <v>183</v>
      </c>
      <c r="BG105" s="9">
        <f>SUM(BG100:BG104)</f>
        <v>184</v>
      </c>
      <c r="BH105" s="6"/>
    </row>
    <row r="106" spans="1:60" ht="13.5" customHeight="1" x14ac:dyDescent="0.2">
      <c r="A106" s="5"/>
      <c r="B106" s="8" t="s">
        <v>76</v>
      </c>
      <c r="BH106" s="6"/>
    </row>
    <row r="107" spans="1:60" ht="13.5" customHeight="1" x14ac:dyDescent="0.2">
      <c r="A107" s="5"/>
      <c r="C107" s="1" t="s">
        <v>0</v>
      </c>
      <c r="W107" s="1">
        <v>11</v>
      </c>
      <c r="X107" s="1">
        <v>9</v>
      </c>
      <c r="Y107" s="1">
        <v>7</v>
      </c>
      <c r="Z107" s="1">
        <v>15</v>
      </c>
      <c r="AA107" s="1">
        <v>8</v>
      </c>
      <c r="AB107" s="1">
        <v>6</v>
      </c>
      <c r="AC107" s="1">
        <v>16</v>
      </c>
      <c r="AD107" s="1">
        <v>8</v>
      </c>
      <c r="AE107" s="1">
        <v>8</v>
      </c>
      <c r="AF107" s="1">
        <v>10</v>
      </c>
      <c r="AG107" s="1">
        <v>7</v>
      </c>
      <c r="AH107" s="1">
        <v>15</v>
      </c>
      <c r="AI107" s="1">
        <v>22</v>
      </c>
      <c r="AJ107" s="1">
        <v>34</v>
      </c>
      <c r="AK107" s="1">
        <v>46</v>
      </c>
      <c r="AL107" s="1">
        <v>57</v>
      </c>
      <c r="AM107" s="1">
        <v>60</v>
      </c>
      <c r="AN107" s="1">
        <v>51</v>
      </c>
      <c r="AO107" s="1">
        <v>68</v>
      </c>
      <c r="AP107" s="1">
        <v>72</v>
      </c>
      <c r="AQ107" s="1">
        <v>66</v>
      </c>
      <c r="AR107" s="1">
        <v>74</v>
      </c>
      <c r="AS107" s="1">
        <v>64</v>
      </c>
      <c r="AT107" s="1">
        <v>80</v>
      </c>
      <c r="AU107" s="1">
        <v>87</v>
      </c>
      <c r="AV107" s="1">
        <v>84</v>
      </c>
      <c r="AW107" s="1">
        <v>83</v>
      </c>
      <c r="AX107" s="1">
        <v>72</v>
      </c>
      <c r="AY107" s="1">
        <v>91</v>
      </c>
      <c r="AZ107" s="1">
        <v>89</v>
      </c>
      <c r="BA107" s="1">
        <v>62</v>
      </c>
      <c r="BB107" s="1">
        <v>53</v>
      </c>
      <c r="BC107" s="1">
        <v>61</v>
      </c>
      <c r="BD107" s="1">
        <v>56</v>
      </c>
      <c r="BE107" s="1">
        <v>49</v>
      </c>
      <c r="BF107" s="1">
        <v>49</v>
      </c>
      <c r="BG107" s="1">
        <v>41</v>
      </c>
      <c r="BH107" s="6"/>
    </row>
    <row r="108" spans="1:60" ht="13.5" customHeight="1" x14ac:dyDescent="0.2">
      <c r="A108" s="5"/>
      <c r="B108" s="8" t="s">
        <v>75</v>
      </c>
      <c r="BH108" s="6"/>
    </row>
    <row r="109" spans="1:60" ht="13.5" customHeight="1" x14ac:dyDescent="0.2">
      <c r="A109" s="5"/>
      <c r="C109" s="1" t="s">
        <v>0</v>
      </c>
      <c r="W109" s="1">
        <v>49</v>
      </c>
      <c r="X109" s="1">
        <v>65</v>
      </c>
      <c r="Y109" s="1">
        <v>62</v>
      </c>
      <c r="Z109" s="1">
        <v>71</v>
      </c>
      <c r="AA109" s="1">
        <v>75</v>
      </c>
      <c r="AB109" s="1">
        <v>85</v>
      </c>
      <c r="AC109" s="1">
        <v>39</v>
      </c>
      <c r="AD109" s="1">
        <v>41</v>
      </c>
      <c r="AE109" s="1">
        <v>120</v>
      </c>
      <c r="AF109" s="1">
        <v>140</v>
      </c>
      <c r="AG109" s="1">
        <v>148</v>
      </c>
      <c r="AH109" s="1">
        <v>144</v>
      </c>
      <c r="AI109" s="1">
        <v>143</v>
      </c>
      <c r="AJ109" s="1">
        <v>117</v>
      </c>
      <c r="AK109" s="1">
        <v>94</v>
      </c>
      <c r="AL109" s="1">
        <v>110</v>
      </c>
      <c r="AM109" s="1">
        <v>115</v>
      </c>
      <c r="AN109" s="1">
        <v>123</v>
      </c>
      <c r="AO109" s="1">
        <v>152</v>
      </c>
      <c r="AP109" s="1">
        <v>160</v>
      </c>
      <c r="AQ109" s="1">
        <v>163</v>
      </c>
      <c r="AR109" s="1">
        <v>186</v>
      </c>
      <c r="AS109" s="1">
        <v>181</v>
      </c>
      <c r="AT109" s="1">
        <v>200</v>
      </c>
      <c r="AU109" s="1">
        <v>201</v>
      </c>
      <c r="AV109" s="1">
        <v>206</v>
      </c>
      <c r="AW109" s="1">
        <v>224</v>
      </c>
      <c r="AX109" s="1">
        <v>246</v>
      </c>
      <c r="AY109" s="1">
        <v>284</v>
      </c>
      <c r="AZ109" s="1">
        <v>253</v>
      </c>
      <c r="BA109" s="1">
        <v>250</v>
      </c>
      <c r="BB109" s="1">
        <v>237</v>
      </c>
      <c r="BC109" s="1">
        <v>194</v>
      </c>
      <c r="BD109" s="1">
        <v>197</v>
      </c>
      <c r="BE109" s="1">
        <v>205</v>
      </c>
      <c r="BF109" s="1">
        <v>191</v>
      </c>
      <c r="BG109" s="1">
        <v>148</v>
      </c>
      <c r="BH109" s="6"/>
    </row>
    <row r="110" spans="1:60" ht="13.5" customHeight="1" x14ac:dyDescent="0.2">
      <c r="A110" s="5"/>
      <c r="C110" s="1" t="s">
        <v>9</v>
      </c>
      <c r="AN110" s="1">
        <v>0</v>
      </c>
      <c r="AO110" s="1">
        <v>0</v>
      </c>
      <c r="AP110" s="1">
        <v>0</v>
      </c>
      <c r="AQ110" s="1">
        <v>0</v>
      </c>
      <c r="AR110" s="1">
        <v>5</v>
      </c>
      <c r="AS110" s="1">
        <v>1</v>
      </c>
      <c r="AT110" s="1">
        <v>1</v>
      </c>
      <c r="AU110" s="1">
        <v>4</v>
      </c>
      <c r="AV110" s="1">
        <v>2</v>
      </c>
      <c r="AW110" s="1">
        <v>2</v>
      </c>
      <c r="AX110" s="1">
        <v>4</v>
      </c>
      <c r="AY110" s="1">
        <v>2</v>
      </c>
      <c r="AZ110" s="1">
        <v>1</v>
      </c>
      <c r="BA110" s="1">
        <v>2</v>
      </c>
      <c r="BB110" s="1">
        <v>10</v>
      </c>
      <c r="BC110" s="1">
        <v>19</v>
      </c>
      <c r="BD110" s="1">
        <v>17</v>
      </c>
      <c r="BE110" s="1">
        <v>5</v>
      </c>
      <c r="BF110" s="1">
        <v>16</v>
      </c>
      <c r="BG110" s="1">
        <v>7</v>
      </c>
      <c r="BH110" s="6"/>
    </row>
    <row r="111" spans="1:60" ht="13.5" customHeight="1" x14ac:dyDescent="0.2">
      <c r="A111" s="5"/>
      <c r="C111" s="1" t="s">
        <v>5</v>
      </c>
      <c r="AB111" s="1">
        <v>0</v>
      </c>
      <c r="AC111" s="1">
        <v>0</v>
      </c>
      <c r="AD111" s="1">
        <v>11</v>
      </c>
      <c r="AE111" s="1">
        <v>19</v>
      </c>
      <c r="AF111" s="1">
        <v>42</v>
      </c>
      <c r="AG111" s="1">
        <v>107</v>
      </c>
      <c r="AH111" s="1">
        <v>46</v>
      </c>
      <c r="AI111" s="1">
        <v>94</v>
      </c>
      <c r="AJ111" s="1">
        <v>66</v>
      </c>
      <c r="AK111" s="1">
        <v>30</v>
      </c>
      <c r="AL111" s="1">
        <v>88</v>
      </c>
      <c r="AM111" s="1">
        <v>36</v>
      </c>
      <c r="AN111" s="1">
        <v>65</v>
      </c>
      <c r="AO111" s="1">
        <v>60</v>
      </c>
      <c r="AP111" s="1">
        <v>46</v>
      </c>
      <c r="AQ111" s="1">
        <v>48</v>
      </c>
      <c r="AR111" s="1">
        <v>51</v>
      </c>
      <c r="AS111" s="1">
        <v>43</v>
      </c>
      <c r="AT111" s="1">
        <v>41</v>
      </c>
      <c r="AU111" s="1">
        <v>72</v>
      </c>
      <c r="AV111" s="1">
        <v>63</v>
      </c>
      <c r="AW111" s="1">
        <v>79</v>
      </c>
      <c r="AX111" s="1">
        <v>52</v>
      </c>
      <c r="AY111" s="1">
        <v>55</v>
      </c>
      <c r="AZ111" s="1">
        <v>53</v>
      </c>
      <c r="BA111" s="1">
        <v>67</v>
      </c>
      <c r="BB111" s="1">
        <v>89</v>
      </c>
      <c r="BC111" s="1">
        <v>3</v>
      </c>
      <c r="BD111" s="1">
        <v>1</v>
      </c>
      <c r="BE111" s="1">
        <v>3</v>
      </c>
      <c r="BH111" s="6"/>
    </row>
    <row r="112" spans="1:60" ht="13.5" customHeight="1" x14ac:dyDescent="0.2">
      <c r="A112" s="5"/>
      <c r="C112" s="1" t="s">
        <v>7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1</v>
      </c>
      <c r="AG112" s="1">
        <v>0</v>
      </c>
      <c r="AH112" s="1">
        <v>0</v>
      </c>
      <c r="AI112" s="1">
        <v>2</v>
      </c>
      <c r="AJ112" s="1">
        <v>4</v>
      </c>
      <c r="AK112" s="1">
        <v>4</v>
      </c>
      <c r="AL112" s="1">
        <v>6</v>
      </c>
      <c r="AM112" s="1">
        <v>5</v>
      </c>
      <c r="AN112" s="1">
        <v>2</v>
      </c>
      <c r="AO112" s="1">
        <v>3</v>
      </c>
      <c r="AP112" s="1">
        <v>4</v>
      </c>
      <c r="AQ112" s="1">
        <v>3</v>
      </c>
      <c r="AR112" s="1">
        <v>10</v>
      </c>
      <c r="AS112" s="1">
        <v>2</v>
      </c>
      <c r="AT112" s="1">
        <v>2</v>
      </c>
      <c r="AU112" s="1">
        <v>4</v>
      </c>
      <c r="AV112" s="1">
        <v>6</v>
      </c>
      <c r="AW112" s="1">
        <v>7</v>
      </c>
      <c r="AX112" s="1">
        <v>7</v>
      </c>
      <c r="AY112" s="1">
        <v>9</v>
      </c>
      <c r="AZ112" s="1">
        <v>5</v>
      </c>
      <c r="BA112" s="1">
        <v>8</v>
      </c>
      <c r="BB112" s="1">
        <v>5</v>
      </c>
      <c r="BC112" s="1">
        <v>25</v>
      </c>
      <c r="BD112" s="1">
        <v>33</v>
      </c>
      <c r="BE112" s="1">
        <v>41</v>
      </c>
      <c r="BF112" s="1">
        <v>47</v>
      </c>
      <c r="BG112" s="1">
        <v>66</v>
      </c>
      <c r="BH112" s="6"/>
    </row>
    <row r="113" spans="1:60" ht="13.5" customHeight="1" x14ac:dyDescent="0.2">
      <c r="A113" s="5"/>
      <c r="C113" s="1" t="s">
        <v>32</v>
      </c>
      <c r="W113" s="1">
        <v>28</v>
      </c>
      <c r="X113" s="1">
        <v>30</v>
      </c>
      <c r="Y113" s="1">
        <v>42</v>
      </c>
      <c r="Z113" s="1">
        <v>41</v>
      </c>
      <c r="AA113" s="1">
        <v>37</v>
      </c>
      <c r="AB113" s="1">
        <v>39</v>
      </c>
      <c r="AC113" s="1">
        <v>40</v>
      </c>
      <c r="AD113" s="1">
        <v>39</v>
      </c>
      <c r="AE113" s="1">
        <v>35</v>
      </c>
      <c r="AF113" s="1">
        <v>41</v>
      </c>
      <c r="AG113" s="1">
        <v>37</v>
      </c>
      <c r="AH113" s="1">
        <v>38</v>
      </c>
      <c r="AI113" s="1">
        <v>43</v>
      </c>
      <c r="AJ113" s="1">
        <v>44</v>
      </c>
      <c r="AK113" s="1">
        <v>45</v>
      </c>
      <c r="AL113" s="1">
        <v>42</v>
      </c>
      <c r="AM113" s="1">
        <v>39</v>
      </c>
      <c r="AN113" s="1">
        <v>35</v>
      </c>
      <c r="AO113" s="1">
        <v>46</v>
      </c>
      <c r="AP113" s="1">
        <v>34</v>
      </c>
      <c r="AQ113" s="1">
        <v>44</v>
      </c>
      <c r="AR113" s="1">
        <v>38</v>
      </c>
      <c r="AS113" s="1">
        <v>44</v>
      </c>
      <c r="AT113" s="1">
        <v>41</v>
      </c>
      <c r="AU113" s="1">
        <v>44</v>
      </c>
      <c r="AV113" s="1">
        <v>47</v>
      </c>
      <c r="AW113" s="1">
        <v>40</v>
      </c>
      <c r="AX113" s="1">
        <v>39</v>
      </c>
      <c r="AY113" s="1">
        <v>41</v>
      </c>
      <c r="AZ113" s="1">
        <v>45</v>
      </c>
      <c r="BA113" s="1">
        <v>43</v>
      </c>
      <c r="BB113" s="1">
        <v>39</v>
      </c>
      <c r="BC113" s="1">
        <v>39</v>
      </c>
      <c r="BD113" s="1">
        <v>46</v>
      </c>
      <c r="BE113" s="1">
        <v>47</v>
      </c>
      <c r="BF113" s="1">
        <v>37</v>
      </c>
      <c r="BG113" s="1">
        <v>44</v>
      </c>
      <c r="BH113" s="6"/>
    </row>
    <row r="114" spans="1:60" ht="13.5" customHeight="1" x14ac:dyDescent="0.2">
      <c r="A114" s="5"/>
      <c r="W114" s="9">
        <f t="shared" ref="W114:AA114" si="102">SUM(W109:W113)</f>
        <v>77</v>
      </c>
      <c r="X114" s="9">
        <f t="shared" si="102"/>
        <v>95</v>
      </c>
      <c r="Y114" s="9">
        <f t="shared" si="102"/>
        <v>104</v>
      </c>
      <c r="Z114" s="9">
        <f t="shared" si="102"/>
        <v>112</v>
      </c>
      <c r="AA114" s="9">
        <f t="shared" si="102"/>
        <v>112</v>
      </c>
      <c r="AB114" s="9">
        <f t="shared" ref="AB114:AD114" si="103">SUM(AB109:AB113)</f>
        <v>124</v>
      </c>
      <c r="AC114" s="9">
        <f t="shared" si="103"/>
        <v>79</v>
      </c>
      <c r="AD114" s="9">
        <f t="shared" si="103"/>
        <v>91</v>
      </c>
      <c r="AE114" s="9">
        <f>SUM(AE109:AE113)</f>
        <v>174</v>
      </c>
      <c r="AF114" s="9">
        <f t="shared" ref="AF114:AG114" si="104">SUM(AF109:AF113)</f>
        <v>224</v>
      </c>
      <c r="AG114" s="9">
        <f t="shared" si="104"/>
        <v>292</v>
      </c>
      <c r="AH114" s="9">
        <f>SUM(AH109:AH113)</f>
        <v>228</v>
      </c>
      <c r="AI114" s="9">
        <f t="shared" ref="AI114:AJ114" si="105">SUM(AI109:AI113)</f>
        <v>282</v>
      </c>
      <c r="AJ114" s="9">
        <f t="shared" si="105"/>
        <v>231</v>
      </c>
      <c r="AK114" s="9">
        <f>SUM(AK109:AK113)</f>
        <v>173</v>
      </c>
      <c r="AL114" s="9">
        <f t="shared" ref="AL114:AV114" si="106">SUM(AL109:AL113)</f>
        <v>246</v>
      </c>
      <c r="AM114" s="9">
        <f t="shared" si="106"/>
        <v>195</v>
      </c>
      <c r="AN114" s="9">
        <f t="shared" si="106"/>
        <v>225</v>
      </c>
      <c r="AO114" s="9">
        <f t="shared" si="106"/>
        <v>261</v>
      </c>
      <c r="AP114" s="9">
        <f t="shared" si="106"/>
        <v>244</v>
      </c>
      <c r="AQ114" s="9">
        <f t="shared" si="106"/>
        <v>258</v>
      </c>
      <c r="AR114" s="9">
        <f t="shared" si="106"/>
        <v>290</v>
      </c>
      <c r="AS114" s="9">
        <f t="shared" si="106"/>
        <v>271</v>
      </c>
      <c r="AT114" s="9">
        <f t="shared" si="106"/>
        <v>285</v>
      </c>
      <c r="AU114" s="9">
        <f t="shared" si="106"/>
        <v>325</v>
      </c>
      <c r="AV114" s="9">
        <f t="shared" si="106"/>
        <v>324</v>
      </c>
      <c r="AW114" s="9">
        <f t="shared" ref="AW114:BB114" si="107">SUM(AW109:AW113)</f>
        <v>352</v>
      </c>
      <c r="AX114" s="9">
        <f t="shared" si="107"/>
        <v>348</v>
      </c>
      <c r="AY114" s="9">
        <f t="shared" si="107"/>
        <v>391</v>
      </c>
      <c r="AZ114" s="9">
        <f t="shared" si="107"/>
        <v>357</v>
      </c>
      <c r="BA114" s="9">
        <f t="shared" si="107"/>
        <v>370</v>
      </c>
      <c r="BB114" s="9">
        <f t="shared" si="107"/>
        <v>380</v>
      </c>
      <c r="BC114" s="9">
        <f t="shared" ref="BC114:BD114" si="108">SUM(BC109:BC113)</f>
        <v>280</v>
      </c>
      <c r="BD114" s="9">
        <f t="shared" si="108"/>
        <v>294</v>
      </c>
      <c r="BE114" s="9">
        <f t="shared" ref="BE114:BF114" si="109">SUM(BE109:BE113)</f>
        <v>301</v>
      </c>
      <c r="BF114" s="9">
        <f t="shared" si="109"/>
        <v>291</v>
      </c>
      <c r="BG114" s="9">
        <f t="shared" ref="BG114" si="110">SUM(BG109:BG113)</f>
        <v>265</v>
      </c>
      <c r="BH114" s="6"/>
    </row>
    <row r="115" spans="1:60" ht="13.5" customHeight="1" x14ac:dyDescent="0.2">
      <c r="A115" s="5"/>
      <c r="B115" s="8" t="s">
        <v>74</v>
      </c>
      <c r="BH115" s="6"/>
    </row>
    <row r="116" spans="1:60" ht="13.5" customHeight="1" x14ac:dyDescent="0.2">
      <c r="A116" s="5"/>
      <c r="B116" s="8"/>
      <c r="C116" s="1" t="s">
        <v>10</v>
      </c>
      <c r="BC116" s="1">
        <v>2</v>
      </c>
      <c r="BD116" s="1">
        <v>0</v>
      </c>
      <c r="BE116" s="1">
        <v>3</v>
      </c>
      <c r="BF116" s="1">
        <v>1</v>
      </c>
      <c r="BG116" s="1">
        <v>1</v>
      </c>
      <c r="BH116" s="6"/>
    </row>
    <row r="117" spans="1:60" ht="13.5" customHeight="1" x14ac:dyDescent="0.2">
      <c r="A117" s="5"/>
      <c r="C117" s="1" t="s">
        <v>0</v>
      </c>
      <c r="W117" s="1">
        <v>624</v>
      </c>
      <c r="X117" s="1">
        <v>644</v>
      </c>
      <c r="Y117" s="1">
        <v>711</v>
      </c>
      <c r="Z117" s="1">
        <v>750</v>
      </c>
      <c r="AA117" s="1">
        <v>673</v>
      </c>
      <c r="AB117" s="1">
        <v>664</v>
      </c>
      <c r="AC117" s="1">
        <v>638</v>
      </c>
      <c r="AD117" s="1">
        <v>618</v>
      </c>
      <c r="AE117" s="1">
        <v>499</v>
      </c>
      <c r="AF117" s="1">
        <v>445</v>
      </c>
      <c r="AG117" s="1">
        <v>418</v>
      </c>
      <c r="AH117" s="1">
        <v>403</v>
      </c>
      <c r="AI117" s="1">
        <v>450</v>
      </c>
      <c r="AJ117" s="1">
        <v>470</v>
      </c>
      <c r="AK117" s="1">
        <v>499</v>
      </c>
      <c r="AL117" s="1">
        <v>547</v>
      </c>
      <c r="AM117" s="1">
        <v>566</v>
      </c>
      <c r="AN117" s="1">
        <v>612</v>
      </c>
      <c r="AO117" s="1">
        <v>532</v>
      </c>
      <c r="AP117" s="1">
        <v>542</v>
      </c>
      <c r="AQ117" s="1">
        <v>579</v>
      </c>
      <c r="AR117" s="1">
        <v>598</v>
      </c>
      <c r="AS117" s="1">
        <v>573</v>
      </c>
      <c r="AT117" s="1">
        <v>545</v>
      </c>
      <c r="AU117" s="1">
        <v>579</v>
      </c>
      <c r="AV117" s="1">
        <v>505</v>
      </c>
      <c r="AW117" s="1">
        <f>323+76+41</f>
        <v>440</v>
      </c>
      <c r="AX117" s="1">
        <v>507</v>
      </c>
      <c r="AY117" s="1">
        <v>516</v>
      </c>
      <c r="AZ117" s="1">
        <v>524</v>
      </c>
      <c r="BA117" s="1">
        <v>523</v>
      </c>
      <c r="BB117" s="1">
        <v>534</v>
      </c>
      <c r="BC117" s="1">
        <v>533</v>
      </c>
      <c r="BD117" s="1">
        <v>531</v>
      </c>
      <c r="BE117" s="1">
        <v>447</v>
      </c>
      <c r="BF117" s="1">
        <v>423</v>
      </c>
      <c r="BG117" s="1">
        <v>348</v>
      </c>
      <c r="BH117" s="6"/>
    </row>
    <row r="118" spans="1:60" ht="13.5" customHeight="1" x14ac:dyDescent="0.2">
      <c r="A118" s="5"/>
      <c r="C118" s="1" t="s">
        <v>9</v>
      </c>
      <c r="AE118" s="1">
        <v>0</v>
      </c>
      <c r="AF118" s="1">
        <v>0</v>
      </c>
      <c r="AG118" s="1">
        <v>4</v>
      </c>
      <c r="AH118" s="1">
        <v>2</v>
      </c>
      <c r="AI118" s="1">
        <v>3</v>
      </c>
      <c r="AJ118" s="1">
        <v>17</v>
      </c>
      <c r="AK118" s="1">
        <v>23</v>
      </c>
      <c r="AL118" s="1">
        <v>30</v>
      </c>
      <c r="AM118" s="1">
        <v>46</v>
      </c>
      <c r="AN118" s="1">
        <v>17</v>
      </c>
      <c r="AO118" s="1">
        <v>21</v>
      </c>
      <c r="AP118" s="1">
        <v>16</v>
      </c>
      <c r="AQ118" s="1">
        <v>16</v>
      </c>
      <c r="AR118" s="1">
        <v>18</v>
      </c>
      <c r="AS118" s="1">
        <v>12</v>
      </c>
      <c r="AT118" s="1">
        <v>36</v>
      </c>
      <c r="AU118" s="1">
        <v>34</v>
      </c>
      <c r="AV118" s="1">
        <v>34</v>
      </c>
      <c r="AW118" s="1">
        <v>31</v>
      </c>
      <c r="AX118" s="1">
        <v>31</v>
      </c>
      <c r="AY118" s="1">
        <v>34</v>
      </c>
      <c r="AZ118" s="1">
        <v>44</v>
      </c>
      <c r="BA118" s="1">
        <v>51</v>
      </c>
      <c r="BB118" s="1">
        <v>47</v>
      </c>
      <c r="BC118" s="1">
        <v>33</v>
      </c>
      <c r="BD118" s="1">
        <v>35</v>
      </c>
      <c r="BE118" s="1">
        <v>50</v>
      </c>
      <c r="BF118" s="1">
        <v>59</v>
      </c>
      <c r="BG118" s="1">
        <v>48</v>
      </c>
      <c r="BH118" s="6"/>
    </row>
    <row r="119" spans="1:60" ht="13.5" customHeight="1" x14ac:dyDescent="0.2">
      <c r="A119" s="5"/>
      <c r="C119" s="1" t="s">
        <v>5</v>
      </c>
      <c r="W119" s="1">
        <v>80</v>
      </c>
      <c r="X119" s="1">
        <v>83</v>
      </c>
      <c r="Y119" s="1">
        <v>107</v>
      </c>
      <c r="Z119" s="1">
        <v>93</v>
      </c>
      <c r="AA119" s="1">
        <v>102</v>
      </c>
      <c r="AB119" s="1">
        <v>97</v>
      </c>
      <c r="AC119" s="1">
        <v>111</v>
      </c>
      <c r="AD119" s="1">
        <v>111</v>
      </c>
      <c r="AE119" s="1">
        <v>106</v>
      </c>
      <c r="AF119" s="1">
        <v>89</v>
      </c>
      <c r="AG119" s="1">
        <f>92-AG118</f>
        <v>88</v>
      </c>
      <c r="AH119" s="1">
        <f>70-AH118</f>
        <v>68</v>
      </c>
      <c r="AI119" s="1">
        <f>96-AI118</f>
        <v>93</v>
      </c>
      <c r="AJ119" s="1">
        <v>91</v>
      </c>
      <c r="AK119" s="1">
        <v>100</v>
      </c>
      <c r="AL119" s="1">
        <v>127</v>
      </c>
      <c r="AM119" s="1">
        <v>135</v>
      </c>
      <c r="AN119" s="1">
        <v>117</v>
      </c>
      <c r="AO119" s="1">
        <v>145</v>
      </c>
      <c r="AP119" s="1">
        <v>133</v>
      </c>
      <c r="AQ119" s="1">
        <v>163</v>
      </c>
      <c r="AR119" s="1">
        <v>163</v>
      </c>
      <c r="AS119" s="1">
        <v>210</v>
      </c>
      <c r="AT119" s="1">
        <v>162</v>
      </c>
      <c r="AU119" s="1">
        <v>171</v>
      </c>
      <c r="AV119" s="1">
        <v>204</v>
      </c>
      <c r="AW119" s="1">
        <v>189</v>
      </c>
      <c r="AX119" s="1">
        <v>185</v>
      </c>
      <c r="AY119" s="1">
        <v>169</v>
      </c>
      <c r="AZ119" s="1">
        <v>174</v>
      </c>
      <c r="BA119" s="1">
        <v>226</v>
      </c>
      <c r="BB119" s="1">
        <v>206</v>
      </c>
      <c r="BC119" s="1">
        <v>218</v>
      </c>
      <c r="BD119" s="1">
        <v>170</v>
      </c>
      <c r="BE119" s="1">
        <v>171</v>
      </c>
      <c r="BF119" s="1">
        <v>143</v>
      </c>
      <c r="BG119" s="1">
        <v>172</v>
      </c>
      <c r="BH119" s="6"/>
    </row>
    <row r="120" spans="1:60" ht="13.5" customHeight="1" x14ac:dyDescent="0.2">
      <c r="A120" s="5"/>
      <c r="C120" s="1" t="s">
        <v>7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1</v>
      </c>
      <c r="AR120" s="1">
        <v>1</v>
      </c>
      <c r="AS120" s="1">
        <v>0</v>
      </c>
      <c r="AT120" s="1">
        <v>2</v>
      </c>
      <c r="AU120" s="1">
        <v>1</v>
      </c>
      <c r="AV120" s="1">
        <v>2</v>
      </c>
      <c r="AW120" s="1">
        <v>0</v>
      </c>
      <c r="AX120" s="1">
        <v>0</v>
      </c>
      <c r="AY120" s="1">
        <v>8</v>
      </c>
      <c r="AZ120" s="1">
        <v>3</v>
      </c>
      <c r="BA120" s="1">
        <v>1</v>
      </c>
      <c r="BB120" s="1">
        <v>1</v>
      </c>
      <c r="BC120" s="1">
        <v>3</v>
      </c>
      <c r="BD120" s="1">
        <v>3</v>
      </c>
      <c r="BE120" s="1">
        <v>12</v>
      </c>
      <c r="BF120" s="1">
        <v>14</v>
      </c>
      <c r="BG120" s="1">
        <v>13</v>
      </c>
      <c r="BH120" s="6"/>
    </row>
    <row r="121" spans="1:60" ht="13.5" customHeight="1" x14ac:dyDescent="0.2">
      <c r="A121" s="5"/>
      <c r="W121" s="9">
        <f>SUM(W117:W119)</f>
        <v>704</v>
      </c>
      <c r="X121" s="9">
        <f t="shared" ref="X121:AA121" si="111">SUM(X117:X119)</f>
        <v>727</v>
      </c>
      <c r="Y121" s="9">
        <f t="shared" si="111"/>
        <v>818</v>
      </c>
      <c r="Z121" s="9">
        <f t="shared" si="111"/>
        <v>843</v>
      </c>
      <c r="AA121" s="9">
        <f t="shared" si="111"/>
        <v>775</v>
      </c>
      <c r="AB121" s="9">
        <f>SUM(AB117:AB119)</f>
        <v>761</v>
      </c>
      <c r="AC121" s="9">
        <f t="shared" ref="AC121:AD121" si="112">SUM(AC117:AC119)</f>
        <v>749</v>
      </c>
      <c r="AD121" s="9">
        <f t="shared" si="112"/>
        <v>729</v>
      </c>
      <c r="AE121" s="9">
        <f t="shared" ref="AE121:AG121" si="113">SUM(AE117:AE119)</f>
        <v>605</v>
      </c>
      <c r="AF121" s="9">
        <f t="shared" si="113"/>
        <v>534</v>
      </c>
      <c r="AG121" s="9">
        <f t="shared" si="113"/>
        <v>510</v>
      </c>
      <c r="AH121" s="9">
        <f t="shared" ref="AH121:AJ121" si="114">SUM(AH117:AH119)</f>
        <v>473</v>
      </c>
      <c r="AI121" s="9">
        <f t="shared" si="114"/>
        <v>546</v>
      </c>
      <c r="AJ121" s="9">
        <f t="shared" si="114"/>
        <v>578</v>
      </c>
      <c r="AK121" s="9">
        <f>SUM(AK117:AK119)</f>
        <v>622</v>
      </c>
      <c r="AL121" s="9">
        <f t="shared" ref="AL121:AV121" si="115">SUM(AL117:AL120)</f>
        <v>704</v>
      </c>
      <c r="AM121" s="9">
        <f t="shared" si="115"/>
        <v>747</v>
      </c>
      <c r="AN121" s="9">
        <f t="shared" si="115"/>
        <v>746</v>
      </c>
      <c r="AO121" s="9">
        <f t="shared" si="115"/>
        <v>698</v>
      </c>
      <c r="AP121" s="9">
        <f t="shared" si="115"/>
        <v>691</v>
      </c>
      <c r="AQ121" s="9">
        <f t="shared" si="115"/>
        <v>759</v>
      </c>
      <c r="AR121" s="9">
        <f t="shared" si="115"/>
        <v>780</v>
      </c>
      <c r="AS121" s="9">
        <f t="shared" si="115"/>
        <v>795</v>
      </c>
      <c r="AT121" s="9">
        <f t="shared" si="115"/>
        <v>745</v>
      </c>
      <c r="AU121" s="9">
        <f t="shared" si="115"/>
        <v>785</v>
      </c>
      <c r="AV121" s="9">
        <f t="shared" si="115"/>
        <v>745</v>
      </c>
      <c r="AW121" s="9">
        <f t="shared" ref="AW121:BB121" si="116">SUM(AW117:AW120)</f>
        <v>660</v>
      </c>
      <c r="AX121" s="9">
        <f t="shared" si="116"/>
        <v>723</v>
      </c>
      <c r="AY121" s="9">
        <f t="shared" si="116"/>
        <v>727</v>
      </c>
      <c r="AZ121" s="9">
        <f t="shared" si="116"/>
        <v>745</v>
      </c>
      <c r="BA121" s="9">
        <f t="shared" si="116"/>
        <v>801</v>
      </c>
      <c r="BB121" s="9">
        <f t="shared" si="116"/>
        <v>788</v>
      </c>
      <c r="BC121" s="9">
        <f>SUM(BC116:BC120)</f>
        <v>789</v>
      </c>
      <c r="BD121" s="9">
        <f>SUM(BD116:BD120)</f>
        <v>739</v>
      </c>
      <c r="BE121" s="9">
        <f>SUM(BE116:BE120)</f>
        <v>683</v>
      </c>
      <c r="BF121" s="9">
        <f>SUM(BF116:BF120)</f>
        <v>640</v>
      </c>
      <c r="BG121" s="9">
        <f>SUM(BG116:BG120)</f>
        <v>582</v>
      </c>
      <c r="BH121" s="6"/>
    </row>
    <row r="122" spans="1:60" ht="13.5" customHeight="1" x14ac:dyDescent="0.2">
      <c r="A122" s="5"/>
      <c r="B122" s="8" t="s">
        <v>73</v>
      </c>
      <c r="BH122" s="6"/>
    </row>
    <row r="123" spans="1:60" ht="13.5" customHeight="1" x14ac:dyDescent="0.2">
      <c r="A123" s="5"/>
      <c r="C123" s="1" t="s">
        <v>0</v>
      </c>
      <c r="W123" s="1">
        <v>20</v>
      </c>
      <c r="X123" s="1">
        <v>22</v>
      </c>
      <c r="Y123" s="1">
        <v>18</v>
      </c>
      <c r="Z123" s="1">
        <v>19</v>
      </c>
      <c r="AA123" s="1">
        <v>18</v>
      </c>
      <c r="AB123" s="1">
        <v>25</v>
      </c>
      <c r="AC123" s="1">
        <v>23</v>
      </c>
      <c r="AD123" s="1">
        <v>21</v>
      </c>
      <c r="AE123" s="1">
        <v>28</v>
      </c>
      <c r="AF123" s="1">
        <v>13</v>
      </c>
      <c r="AG123" s="1">
        <v>24</v>
      </c>
      <c r="AH123" s="1">
        <v>20</v>
      </c>
      <c r="AI123" s="1">
        <v>20</v>
      </c>
      <c r="AJ123" s="1">
        <v>20</v>
      </c>
      <c r="AK123" s="1">
        <v>18</v>
      </c>
      <c r="AL123" s="1">
        <v>31</v>
      </c>
      <c r="AM123" s="1">
        <v>21</v>
      </c>
      <c r="AN123" s="1">
        <v>22</v>
      </c>
      <c r="AO123" s="1">
        <v>26</v>
      </c>
      <c r="AP123" s="1">
        <v>33</v>
      </c>
      <c r="AQ123" s="1">
        <v>30</v>
      </c>
      <c r="AR123" s="1">
        <v>28</v>
      </c>
      <c r="AS123" s="1">
        <v>26</v>
      </c>
      <c r="AT123" s="1">
        <v>31</v>
      </c>
      <c r="AU123" s="1">
        <v>22</v>
      </c>
      <c r="AV123" s="1">
        <v>33</v>
      </c>
      <c r="AW123" s="1">
        <v>20</v>
      </c>
      <c r="AX123" s="1">
        <v>33</v>
      </c>
      <c r="AY123" s="1">
        <v>34</v>
      </c>
      <c r="AZ123" s="1">
        <v>27</v>
      </c>
      <c r="BA123" s="1">
        <v>28</v>
      </c>
      <c r="BB123" s="1">
        <v>24</v>
      </c>
      <c r="BC123" s="1">
        <v>19</v>
      </c>
      <c r="BD123" s="1">
        <v>24</v>
      </c>
      <c r="BE123" s="1">
        <v>28</v>
      </c>
      <c r="BF123" s="1">
        <v>21</v>
      </c>
      <c r="BG123" s="1">
        <v>22</v>
      </c>
      <c r="BH123" s="6"/>
    </row>
    <row r="124" spans="1:60" ht="13.5" customHeight="1" x14ac:dyDescent="0.2">
      <c r="A124" s="5"/>
      <c r="C124" s="1" t="s">
        <v>9</v>
      </c>
      <c r="AJ124" s="1">
        <v>0</v>
      </c>
      <c r="AK124" s="1">
        <v>5</v>
      </c>
      <c r="AL124" s="1">
        <v>8</v>
      </c>
      <c r="AM124" s="1">
        <v>11</v>
      </c>
      <c r="AN124" s="1">
        <v>11</v>
      </c>
      <c r="AO124" s="1">
        <v>8</v>
      </c>
      <c r="AP124" s="1">
        <v>12</v>
      </c>
      <c r="AQ124" s="1">
        <v>8</v>
      </c>
      <c r="AR124" s="1">
        <v>9</v>
      </c>
      <c r="AS124" s="1">
        <v>11</v>
      </c>
      <c r="AX124" s="1">
        <v>0</v>
      </c>
      <c r="AY124" s="1">
        <v>0</v>
      </c>
      <c r="AZ124" s="1">
        <v>2</v>
      </c>
      <c r="BA124" s="1">
        <v>1</v>
      </c>
      <c r="BB124" s="1">
        <v>2</v>
      </c>
      <c r="BC124" s="1">
        <v>1</v>
      </c>
      <c r="BD124" s="1">
        <v>5</v>
      </c>
      <c r="BE124" s="1">
        <v>8</v>
      </c>
      <c r="BF124" s="1">
        <v>1</v>
      </c>
      <c r="BG124" s="1">
        <v>7</v>
      </c>
      <c r="BH124" s="6"/>
    </row>
    <row r="125" spans="1:60" ht="13.5" customHeight="1" x14ac:dyDescent="0.2">
      <c r="A125" s="5"/>
      <c r="C125" s="1" t="s">
        <v>5</v>
      </c>
      <c r="W125" s="1">
        <v>2</v>
      </c>
      <c r="X125" s="1">
        <v>4</v>
      </c>
      <c r="Y125" s="1">
        <v>2</v>
      </c>
      <c r="Z125" s="1">
        <v>4</v>
      </c>
      <c r="AA125" s="1">
        <v>8</v>
      </c>
      <c r="AB125" s="1">
        <v>5</v>
      </c>
      <c r="AC125" s="1">
        <v>7</v>
      </c>
      <c r="AD125" s="1">
        <v>8</v>
      </c>
      <c r="AE125" s="1">
        <v>11</v>
      </c>
      <c r="AF125" s="1">
        <v>11</v>
      </c>
      <c r="AG125" s="1">
        <v>6</v>
      </c>
      <c r="AH125" s="1">
        <v>6</v>
      </c>
      <c r="AI125" s="1">
        <v>3</v>
      </c>
      <c r="AJ125" s="1">
        <v>10</v>
      </c>
      <c r="AK125" s="1">
        <v>17</v>
      </c>
      <c r="AL125" s="1">
        <v>11</v>
      </c>
      <c r="AM125" s="1">
        <v>21</v>
      </c>
      <c r="AN125" s="1">
        <v>19</v>
      </c>
      <c r="AO125" s="1">
        <v>15</v>
      </c>
      <c r="AP125" s="1">
        <v>20</v>
      </c>
      <c r="AQ125" s="1">
        <v>23</v>
      </c>
      <c r="AR125" s="1">
        <v>20</v>
      </c>
      <c r="AS125" s="1">
        <v>28</v>
      </c>
      <c r="AT125" s="1">
        <v>36</v>
      </c>
      <c r="AU125" s="1">
        <v>17</v>
      </c>
      <c r="AV125" s="1">
        <v>19</v>
      </c>
      <c r="AW125" s="1">
        <v>17</v>
      </c>
      <c r="AX125" s="1">
        <v>7</v>
      </c>
      <c r="AY125" s="1">
        <v>19</v>
      </c>
      <c r="AZ125" s="1">
        <v>13</v>
      </c>
      <c r="BA125" s="1">
        <v>23</v>
      </c>
      <c r="BB125" s="1">
        <v>17</v>
      </c>
      <c r="BC125" s="1">
        <v>15</v>
      </c>
      <c r="BD125" s="1">
        <v>17</v>
      </c>
      <c r="BE125" s="1">
        <v>21</v>
      </c>
      <c r="BF125" s="1">
        <v>10</v>
      </c>
      <c r="BG125" s="1">
        <v>13</v>
      </c>
      <c r="BH125" s="6"/>
    </row>
    <row r="126" spans="1:60" ht="13.5" customHeight="1" x14ac:dyDescent="0.2">
      <c r="A126" s="5"/>
      <c r="W126" s="9">
        <f t="shared" ref="W126:AA126" si="117">SUM(W123:W125)</f>
        <v>22</v>
      </c>
      <c r="X126" s="9">
        <f t="shared" si="117"/>
        <v>26</v>
      </c>
      <c r="Y126" s="9">
        <f t="shared" si="117"/>
        <v>20</v>
      </c>
      <c r="Z126" s="9">
        <f t="shared" si="117"/>
        <v>23</v>
      </c>
      <c r="AA126" s="9">
        <f t="shared" si="117"/>
        <v>26</v>
      </c>
      <c r="AB126" s="9">
        <f t="shared" ref="AB126:AD126" si="118">SUM(AB123:AB125)</f>
        <v>30</v>
      </c>
      <c r="AC126" s="9">
        <f t="shared" si="118"/>
        <v>30</v>
      </c>
      <c r="AD126" s="9">
        <f t="shared" si="118"/>
        <v>29</v>
      </c>
      <c r="AE126" s="9">
        <f t="shared" ref="AE126:AG126" si="119">SUM(AE123:AE125)</f>
        <v>39</v>
      </c>
      <c r="AF126" s="9">
        <f t="shared" si="119"/>
        <v>24</v>
      </c>
      <c r="AG126" s="9">
        <f t="shared" si="119"/>
        <v>30</v>
      </c>
      <c r="AH126" s="9">
        <f t="shared" ref="AH126:AJ126" si="120">SUM(AH123:AH125)</f>
        <v>26</v>
      </c>
      <c r="AI126" s="9">
        <f t="shared" si="120"/>
        <v>23</v>
      </c>
      <c r="AJ126" s="9">
        <f t="shared" si="120"/>
        <v>30</v>
      </c>
      <c r="AK126" s="9">
        <f t="shared" ref="AK126:AV126" si="121">SUM(AK123:AK125)</f>
        <v>40</v>
      </c>
      <c r="AL126" s="9">
        <f t="shared" si="121"/>
        <v>50</v>
      </c>
      <c r="AM126" s="9">
        <f t="shared" si="121"/>
        <v>53</v>
      </c>
      <c r="AN126" s="9">
        <f t="shared" si="121"/>
        <v>52</v>
      </c>
      <c r="AO126" s="9">
        <f t="shared" si="121"/>
        <v>49</v>
      </c>
      <c r="AP126" s="9">
        <f t="shared" si="121"/>
        <v>65</v>
      </c>
      <c r="AQ126" s="9">
        <f t="shared" si="121"/>
        <v>61</v>
      </c>
      <c r="AR126" s="9">
        <f t="shared" si="121"/>
        <v>57</v>
      </c>
      <c r="AS126" s="9">
        <f t="shared" si="121"/>
        <v>65</v>
      </c>
      <c r="AT126" s="9">
        <f t="shared" si="121"/>
        <v>67</v>
      </c>
      <c r="AU126" s="9">
        <f t="shared" si="121"/>
        <v>39</v>
      </c>
      <c r="AV126" s="9">
        <f t="shared" si="121"/>
        <v>52</v>
      </c>
      <c r="AW126" s="9">
        <f t="shared" ref="AW126:BB126" si="122">SUM(AW123:AW125)</f>
        <v>37</v>
      </c>
      <c r="AX126" s="9">
        <f t="shared" si="122"/>
        <v>40</v>
      </c>
      <c r="AY126" s="9">
        <f t="shared" si="122"/>
        <v>53</v>
      </c>
      <c r="AZ126" s="9">
        <f t="shared" si="122"/>
        <v>42</v>
      </c>
      <c r="BA126" s="9">
        <f t="shared" si="122"/>
        <v>52</v>
      </c>
      <c r="BB126" s="9">
        <f t="shared" si="122"/>
        <v>43</v>
      </c>
      <c r="BC126" s="9">
        <f t="shared" ref="BC126:BD126" si="123">SUM(BC123:BC125)</f>
        <v>35</v>
      </c>
      <c r="BD126" s="9">
        <f t="shared" si="123"/>
        <v>46</v>
      </c>
      <c r="BE126" s="9">
        <f t="shared" ref="BE126:BF126" si="124">SUM(BE123:BE125)</f>
        <v>57</v>
      </c>
      <c r="BF126" s="9">
        <f t="shared" si="124"/>
        <v>32</v>
      </c>
      <c r="BG126" s="9">
        <f t="shared" ref="BG126" si="125">SUM(BG123:BG125)</f>
        <v>42</v>
      </c>
      <c r="BH126" s="6"/>
    </row>
    <row r="127" spans="1:60" ht="13.5" customHeight="1" x14ac:dyDescent="0.2">
      <c r="A127" s="5"/>
      <c r="BH127" s="6"/>
    </row>
    <row r="128" spans="1:60" ht="13.5" customHeight="1" x14ac:dyDescent="0.2">
      <c r="A128" s="5"/>
      <c r="B128" s="20" t="s">
        <v>29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6"/>
    </row>
    <row r="129" spans="1:60" ht="13.5" customHeight="1" x14ac:dyDescent="0.2">
      <c r="A129" s="5"/>
      <c r="B129" s="8" t="s">
        <v>72</v>
      </c>
      <c r="BH129" s="6"/>
    </row>
    <row r="130" spans="1:60" ht="13.5" customHeight="1" x14ac:dyDescent="0.2">
      <c r="A130" s="5"/>
      <c r="B130" s="8"/>
      <c r="C130" s="1" t="s">
        <v>10</v>
      </c>
      <c r="AW130" s="1">
        <f>AW11+AW16+AW49+AW56+AW65</f>
        <v>2</v>
      </c>
      <c r="AX130" s="1">
        <f>AX11+AX16+AX49+AX56+AX65</f>
        <v>20</v>
      </c>
      <c r="AY130" s="1">
        <f>AY11+AY16+AY49+AY56+AY65+AY83</f>
        <v>34</v>
      </c>
      <c r="AZ130" s="1">
        <f>AZ11+AZ16+AZ22+AZ49+AZ56+AZ65+AZ83</f>
        <v>29</v>
      </c>
      <c r="BA130" s="1">
        <f>BA11+BA16+BA22+BA37+BA49+BA56+BA65+BA83</f>
        <v>37</v>
      </c>
      <c r="BB130" s="1">
        <f>BB11+BB16+BB22+BB37+BB41+BB49+BB56+BB65+BB83</f>
        <v>35</v>
      </c>
      <c r="BC130" s="1">
        <f>BC11+BC16+BC22+BC37+BC41+BC49+BC56+BC65+BC83+BC116</f>
        <v>68</v>
      </c>
      <c r="BD130" s="1">
        <f>BD11+BD16+BD22+BD37+BD41+BD49+BD56+BD83+BD100+BD116</f>
        <v>52</v>
      </c>
      <c r="BE130" s="1">
        <f>BE11+BE16+BE22+BE37+BE41+BE49+BE56+BE83+BE100+BE116</f>
        <v>93</v>
      </c>
      <c r="BF130" s="1">
        <f>BF11+BF16+BF22+BF37+BF41+BF49+BF56+BF83+BF100+BF116</f>
        <v>98</v>
      </c>
      <c r="BG130" s="1">
        <f>BG11+BG16+BG22+BG37+BG41+BG49+BG56+BG83+BG100+BG116</f>
        <v>73</v>
      </c>
      <c r="BH130" s="6"/>
    </row>
    <row r="131" spans="1:60" ht="13.5" customHeight="1" x14ac:dyDescent="0.2">
      <c r="A131" s="5"/>
      <c r="C131" s="1" t="s">
        <v>0</v>
      </c>
      <c r="D131" s="1">
        <v>474</v>
      </c>
      <c r="E131" s="1">
        <v>773</v>
      </c>
      <c r="F131" s="1">
        <v>986</v>
      </c>
      <c r="G131" s="1">
        <v>1125</v>
      </c>
      <c r="H131" s="1">
        <v>1227</v>
      </c>
      <c r="I131" s="1">
        <v>1371</v>
      </c>
      <c r="J131" s="1">
        <v>1550</v>
      </c>
      <c r="K131" s="1">
        <v>1476</v>
      </c>
      <c r="L131" s="1">
        <v>1499</v>
      </c>
      <c r="M131" s="1">
        <v>1372</v>
      </c>
      <c r="N131" s="1">
        <v>1412</v>
      </c>
      <c r="O131" s="1">
        <v>1259</v>
      </c>
      <c r="P131" s="1">
        <v>1238</v>
      </c>
      <c r="Q131" s="1">
        <v>1236</v>
      </c>
      <c r="R131" s="1">
        <v>1281</v>
      </c>
      <c r="S131" s="1">
        <v>1240</v>
      </c>
      <c r="T131" s="1">
        <v>1160</v>
      </c>
      <c r="U131" s="1">
        <v>1202</v>
      </c>
      <c r="V131" s="1">
        <v>1260</v>
      </c>
      <c r="W131" s="1">
        <f>W23+W28+W39+W42+W47+W50+W57+W73+W77+W84+W91+W95+W101+W107+W109+W117+W123</f>
        <v>1269</v>
      </c>
      <c r="X131" s="1">
        <f>X23+X28+X39+X42+X47+X50+X57+X73+X77+X84+X91+X95+X101+X107+X109+X117+X123</f>
        <v>1382</v>
      </c>
      <c r="Y131" s="1">
        <f>Y23+Y28+Y39+Y42+Y47+Y50+Y57+Y73+Y77+Y84+Y91+Y95+Y101+Y107+Y109+Y117+Y123</f>
        <v>1527</v>
      </c>
      <c r="Z131" s="1">
        <f>Z23+Z28+Z39+Z42+Z47+Z50+Z57+Z73+Z77+Z84+Z91+Z95+Z101+Z107+Z109+Z117+Z123</f>
        <v>1589</v>
      </c>
      <c r="AA131" s="1">
        <f>AA23+AA28+AA39+AA42+AA47+AA50+AA57+AA73+AA77+AA84+AA91+AA95+AA101+AA107+AA109+AA117+AA123</f>
        <v>1657</v>
      </c>
      <c r="AB131" s="1">
        <f>AB17+AB23+AB28+AB39+AB42+AB47+AB50+AB57+AB73+AB77+AB84+AB95+AB101+AB107+AB109+AB117+AB123</f>
        <v>1674</v>
      </c>
      <c r="AC131" s="1">
        <f>AC17+AC23+AC28+AC39+AC42+AC47+AC50+AC57+AC73+AC77+AC84+AC95+AC101+AC107+AC109+AC117+AC123</f>
        <v>1683</v>
      </c>
      <c r="AD131" s="1">
        <f>AD17+AD23+AD28+AD39+AD42+AD47+AD50+AD57+AD73+AD77+AD84+AD95+AD101+AD107+AD109+AD117+AD123</f>
        <v>1690</v>
      </c>
      <c r="AE131" s="1">
        <f t="shared" ref="AE131:AP131" si="126">AE17+AE23+AE28+AE35+AE39+AE42+AE47+AE50+AE57+AE73+AE77+AE84+AE95+AE101+AE107+AE109+AE117+AE123</f>
        <v>1680</v>
      </c>
      <c r="AF131" s="1">
        <f t="shared" si="126"/>
        <v>1587</v>
      </c>
      <c r="AG131" s="1">
        <f t="shared" si="126"/>
        <v>1673</v>
      </c>
      <c r="AH131" s="1">
        <f t="shared" si="126"/>
        <v>1663</v>
      </c>
      <c r="AI131" s="1">
        <f t="shared" si="126"/>
        <v>1707</v>
      </c>
      <c r="AJ131" s="1">
        <f t="shared" si="126"/>
        <v>1695</v>
      </c>
      <c r="AK131" s="1">
        <f t="shared" si="126"/>
        <v>1777</v>
      </c>
      <c r="AL131" s="1">
        <f t="shared" si="126"/>
        <v>1887</v>
      </c>
      <c r="AM131" s="1">
        <f t="shared" si="126"/>
        <v>1853</v>
      </c>
      <c r="AN131" s="1">
        <f t="shared" si="126"/>
        <v>1932</v>
      </c>
      <c r="AO131" s="1">
        <f t="shared" si="126"/>
        <v>1902</v>
      </c>
      <c r="AP131" s="1">
        <f t="shared" si="126"/>
        <v>1905</v>
      </c>
      <c r="AQ131" s="1">
        <f t="shared" ref="AQ131:AX131" si="127">AQ17+AQ23+AQ28+AQ35+AQ39+AQ42+AQ47+AQ50+AQ57+AQ66+AQ73+AQ77+AQ84+AQ95+AQ101+AQ107+AQ109+AQ117+AQ123</f>
        <v>2039</v>
      </c>
      <c r="AR131" s="1">
        <f t="shared" si="127"/>
        <v>2016</v>
      </c>
      <c r="AS131" s="1">
        <f t="shared" si="127"/>
        <v>2018</v>
      </c>
      <c r="AT131" s="1">
        <f t="shared" si="127"/>
        <v>2011</v>
      </c>
      <c r="AU131" s="1">
        <f t="shared" si="127"/>
        <v>2092</v>
      </c>
      <c r="AV131" s="1">
        <f t="shared" si="127"/>
        <v>1963</v>
      </c>
      <c r="AW131" s="1">
        <f t="shared" si="127"/>
        <v>1974</v>
      </c>
      <c r="AX131" s="1">
        <f t="shared" si="127"/>
        <v>2020</v>
      </c>
      <c r="AY131" s="1">
        <f t="shared" ref="AY131:BD131" si="128">AY17+AY23+AY28+AY35+AY39+AY42+AY47+AY50+AY57+AY63+AY66+AY73+AY77+AY84+AY95+AY101+AY107+AY109+AY117+AY123</f>
        <v>2246</v>
      </c>
      <c r="AZ131" s="1">
        <f t="shared" si="128"/>
        <v>2252</v>
      </c>
      <c r="BA131" s="1">
        <f t="shared" si="128"/>
        <v>2071</v>
      </c>
      <c r="BB131" s="1">
        <f t="shared" si="128"/>
        <v>1988</v>
      </c>
      <c r="BC131" s="1">
        <f t="shared" si="128"/>
        <v>1921</v>
      </c>
      <c r="BD131" s="1">
        <f t="shared" si="128"/>
        <v>1888</v>
      </c>
      <c r="BE131" s="1">
        <f>BE17+BE23+BE28+BE35+BE39+BE42+BE47+BE50+BE57+BE66+BE71+BE73+BE77+BE84+BE95+BE101+BE107+BE109+BE117+BE123</f>
        <v>1889</v>
      </c>
      <c r="BF131" s="1">
        <f>BF17+BF23+BF28+BF35+BF39+BF42+BF47+BF50+BF57+BF66+BF71+BF73+BF77+BF84+BF95+BF101+BF107+BF109+BF117+BF123</f>
        <v>1786</v>
      </c>
      <c r="BG131" s="1">
        <f>BG17+BG23+BG28+BG35+BG39+BG42+BG47+BG50+BG57+BG66+BG71+BG73+BG77+BG84+BG95+BG101+BG107+BG109+BG117+BG123</f>
        <v>1493</v>
      </c>
      <c r="BH131" s="6"/>
    </row>
    <row r="132" spans="1:60" ht="13.5" customHeight="1" x14ac:dyDescent="0.2">
      <c r="A132" s="5"/>
      <c r="C132" s="1" t="s">
        <v>9</v>
      </c>
      <c r="AE132" s="1">
        <f>AE118</f>
        <v>0</v>
      </c>
      <c r="AF132" s="1">
        <f>AF51+AF85+AF118</f>
        <v>0</v>
      </c>
      <c r="AG132" s="1">
        <f>AG12+AG51+AG67+AG85+AG96+AG118</f>
        <v>25</v>
      </c>
      <c r="AH132" s="1">
        <f>AH12+AH51+AH67+AH85+AH96+AH118</f>
        <v>20</v>
      </c>
      <c r="AI132" s="1">
        <f>AI12+AI51+AI67+AI85+AI96+AI118</f>
        <v>21</v>
      </c>
      <c r="AJ132" s="1">
        <f>AJ12+AJ67+AJ85+AJ96+AJ102+AJ118+AJ124</f>
        <v>31</v>
      </c>
      <c r="AK132" s="1">
        <f>AK12+AK67+AK85+AK96+AK102+AK118+AK124</f>
        <v>47</v>
      </c>
      <c r="AL132" s="1">
        <f>AL12+AL67+AL85+AL96+AL102+AL118+AL124</f>
        <v>58</v>
      </c>
      <c r="AM132" s="1">
        <f>AM12+AM51+AM67+AM85+AM96+AM118+AM124</f>
        <v>87</v>
      </c>
      <c r="AN132" s="1">
        <f t="shared" ref="AN132:AS132" si="129">AN12+AN29+AN43+AN51+AN67+AN85+AN96+AN110+AN118+AN124</f>
        <v>54</v>
      </c>
      <c r="AO132" s="1">
        <f t="shared" si="129"/>
        <v>76</v>
      </c>
      <c r="AP132" s="1">
        <f t="shared" si="129"/>
        <v>77</v>
      </c>
      <c r="AQ132" s="1">
        <f t="shared" si="129"/>
        <v>79</v>
      </c>
      <c r="AR132" s="1">
        <f t="shared" si="129"/>
        <v>64</v>
      </c>
      <c r="AS132" s="1">
        <f t="shared" si="129"/>
        <v>80</v>
      </c>
      <c r="AT132" s="1">
        <f t="shared" ref="AT132:AV132" si="130">AT12+AT29+AT43+AT51+AT67+AT85+AT96+AT110+AT118</f>
        <v>82</v>
      </c>
      <c r="AU132" s="1">
        <f t="shared" si="130"/>
        <v>71</v>
      </c>
      <c r="AV132" s="1">
        <f t="shared" si="130"/>
        <v>96</v>
      </c>
      <c r="AW132" s="1">
        <f>AW12+AW18+AW29+AW43+AW51+AW67+AW85+AW96+AW110+AW118</f>
        <v>88</v>
      </c>
      <c r="AX132" s="1">
        <f>AX12+AX18+AX29+AX43+AX51+AX67+AX85+AX96+AX110+AX118+AX124</f>
        <v>80</v>
      </c>
      <c r="AY132" s="1">
        <f>AY12+AY18+AY29+AY43+AY51+AY67+AY85+AY96+AY110+AY118+AY124</f>
        <v>87</v>
      </c>
      <c r="AZ132" s="1">
        <f t="shared" ref="AZ132:BE132" si="131">AZ12+AZ18+AZ24+AZ29+AZ43+AZ51+AZ67+AZ85+AZ96+AZ110+AZ118+AZ124</f>
        <v>116</v>
      </c>
      <c r="BA132" s="1">
        <f t="shared" si="131"/>
        <v>123</v>
      </c>
      <c r="BB132" s="1">
        <f t="shared" si="131"/>
        <v>121</v>
      </c>
      <c r="BC132" s="1">
        <f t="shared" si="131"/>
        <v>122</v>
      </c>
      <c r="BD132" s="1">
        <f t="shared" si="131"/>
        <v>105</v>
      </c>
      <c r="BE132" s="1">
        <f t="shared" si="131"/>
        <v>135</v>
      </c>
      <c r="BF132" s="1">
        <f>BF12+BF18+BF24+BF29+BF43+BF51+BF58+BF67+BF78+BF85+BF96+BF110+BF118+BF124</f>
        <v>149</v>
      </c>
      <c r="BG132" s="1">
        <f>BG12+BG18+BG24+BG29+BG43+BG51+BG58+BG67+BG78+BG85+BG96+BG110+BG118+BG124</f>
        <v>185</v>
      </c>
      <c r="BH132" s="6"/>
    </row>
    <row r="133" spans="1:60" ht="13.5" customHeight="1" x14ac:dyDescent="0.2">
      <c r="A133" s="5"/>
      <c r="C133" s="1" t="s">
        <v>5</v>
      </c>
      <c r="E133" s="1">
        <v>68</v>
      </c>
      <c r="F133" s="1">
        <v>178</v>
      </c>
      <c r="G133" s="1">
        <v>275</v>
      </c>
      <c r="H133" s="1">
        <v>330</v>
      </c>
      <c r="I133" s="1">
        <v>229</v>
      </c>
      <c r="J133" s="1">
        <v>321</v>
      </c>
      <c r="K133" s="1">
        <v>341</v>
      </c>
      <c r="L133" s="1">
        <v>371</v>
      </c>
      <c r="M133" s="1">
        <v>346</v>
      </c>
      <c r="N133" s="1">
        <v>320</v>
      </c>
      <c r="O133" s="1">
        <v>369</v>
      </c>
      <c r="P133" s="1">
        <v>375</v>
      </c>
      <c r="Q133" s="1">
        <v>359</v>
      </c>
      <c r="R133" s="1">
        <v>356</v>
      </c>
      <c r="S133" s="1">
        <v>344</v>
      </c>
      <c r="T133" s="1">
        <v>289</v>
      </c>
      <c r="U133" s="1">
        <v>356</v>
      </c>
      <c r="V133" s="1">
        <v>311</v>
      </c>
      <c r="W133" s="1">
        <f>W13+W30+W44+W52+W59+W79+W86+W97+W103+W119+W125</f>
        <v>352</v>
      </c>
      <c r="X133" s="1">
        <f>X13+X30+X44+X52+X59+X79+X86+X97+X103+X119+X125</f>
        <v>338</v>
      </c>
      <c r="Y133" s="1">
        <f>Y13+Y30+Y44+Y52+Y59+Y68+Y79+Y86+Y92+Y97+Y103+Y119+Y125</f>
        <v>445</v>
      </c>
      <c r="Z133" s="1">
        <f>Z13+Z30+Z44+Z52+Z59+Z68+Z79+Z86+Z92+Z97+Z103+Z119+Z125</f>
        <v>380</v>
      </c>
      <c r="AA133" s="1">
        <f>AA13+AA30+AA44+AA52+AA59+AA68+AA79+AA86+AA92+AA97+AA103+AA119+AA125</f>
        <v>446</v>
      </c>
      <c r="AB133" s="1">
        <f t="shared" ref="AB133:AI133" si="132">AB13+AB30+AB44+AB52+AB59+AB68+AB79+AB86+AB97+AB103+AB111+AB119+AB125</f>
        <v>481</v>
      </c>
      <c r="AC133" s="1">
        <f t="shared" si="132"/>
        <v>470</v>
      </c>
      <c r="AD133" s="1">
        <f t="shared" si="132"/>
        <v>556</v>
      </c>
      <c r="AE133" s="1">
        <f t="shared" si="132"/>
        <v>524</v>
      </c>
      <c r="AF133" s="1">
        <f t="shared" si="132"/>
        <v>596</v>
      </c>
      <c r="AG133" s="1">
        <f t="shared" si="132"/>
        <v>646</v>
      </c>
      <c r="AH133" s="1">
        <f t="shared" si="132"/>
        <v>543</v>
      </c>
      <c r="AI133" s="1">
        <f t="shared" si="132"/>
        <v>591</v>
      </c>
      <c r="AJ133" s="1">
        <f>AJ25+AJ30+AJ44+AJ52+AJ59+AJ68+AJ79+AJ86+AJ97+AJ103+AJ111+AJ119+AJ125</f>
        <v>508</v>
      </c>
      <c r="AK133" s="1">
        <f t="shared" ref="AK133:AY133" si="133">AK19+AK25+AK30+AK44+AK52+AK59+AK68+AK74+AK79+AK86+AK97+AK103+AK111+AK119+AK125</f>
        <v>545</v>
      </c>
      <c r="AL133" s="1">
        <f t="shared" si="133"/>
        <v>637</v>
      </c>
      <c r="AM133" s="1">
        <f t="shared" si="133"/>
        <v>622</v>
      </c>
      <c r="AN133" s="1">
        <f t="shared" si="133"/>
        <v>675</v>
      </c>
      <c r="AO133" s="1">
        <f t="shared" si="133"/>
        <v>786</v>
      </c>
      <c r="AP133" s="1">
        <f t="shared" si="133"/>
        <v>730</v>
      </c>
      <c r="AQ133" s="1">
        <f t="shared" si="133"/>
        <v>718</v>
      </c>
      <c r="AR133" s="1">
        <f t="shared" si="133"/>
        <v>729</v>
      </c>
      <c r="AS133" s="1">
        <f t="shared" si="133"/>
        <v>771</v>
      </c>
      <c r="AT133" s="1">
        <f t="shared" si="133"/>
        <v>771</v>
      </c>
      <c r="AU133" s="1">
        <f t="shared" si="133"/>
        <v>868</v>
      </c>
      <c r="AV133" s="1">
        <f t="shared" si="133"/>
        <v>872</v>
      </c>
      <c r="AW133" s="1">
        <f t="shared" si="133"/>
        <v>871</v>
      </c>
      <c r="AX133" s="1">
        <f t="shared" si="133"/>
        <v>854</v>
      </c>
      <c r="AY133" s="1">
        <f t="shared" si="133"/>
        <v>761</v>
      </c>
      <c r="AZ133" s="1">
        <f t="shared" ref="AZ133:BA133" si="134">AZ19+AZ25+AZ30+AZ44+AZ52+AZ59+AZ68+AZ74+AZ79+AZ86+AZ97+AZ103+AZ111+AZ119+AZ125</f>
        <v>810</v>
      </c>
      <c r="BA133" s="1">
        <f t="shared" si="134"/>
        <v>826</v>
      </c>
      <c r="BB133" s="1">
        <f t="shared" ref="BB133:BC133" si="135">BB19+BB25+BB30+BB44+BB52+BB59+BB68+BB74+BB79+BB86+BB97+BB103+BB111+BB119+BB125</f>
        <v>819</v>
      </c>
      <c r="BC133" s="1">
        <f t="shared" si="135"/>
        <v>728</v>
      </c>
      <c r="BD133" s="1">
        <f t="shared" ref="BD133:BE133" si="136">BD19+BD25+BD30+BD44+BD52+BD59+BD68+BD74+BD79+BD86+BD97+BD103+BD111+BD119+BD125</f>
        <v>647</v>
      </c>
      <c r="BE133" s="1">
        <f t="shared" si="136"/>
        <v>719</v>
      </c>
      <c r="BF133" s="1">
        <f>BF19+BF25+BF30+BF44+BF52+BF59+BF68+BF74+BF79+BF86+BF97+BF103+BF111+BF119+BF125</f>
        <v>635</v>
      </c>
      <c r="BG133" s="1">
        <f>BG19+BG25+BG30+BG44+BG52+BG59+BG68+BG74+BG79+BG86+BG97+BG103+BG111+BG119+BG125</f>
        <v>678</v>
      </c>
      <c r="BH133" s="6"/>
    </row>
    <row r="134" spans="1:60" ht="13.5" customHeight="1" x14ac:dyDescent="0.2">
      <c r="A134" s="5"/>
      <c r="C134" s="1" t="s">
        <v>11</v>
      </c>
      <c r="AO134" s="1">
        <f t="shared" ref="AO134:AY134" si="137">AO31+AO87</f>
        <v>3</v>
      </c>
      <c r="AP134" s="1">
        <f t="shared" si="137"/>
        <v>29</v>
      </c>
      <c r="AQ134" s="1">
        <f t="shared" si="137"/>
        <v>31</v>
      </c>
      <c r="AR134" s="1">
        <f t="shared" si="137"/>
        <v>28</v>
      </c>
      <c r="AS134" s="1">
        <f t="shared" si="137"/>
        <v>42</v>
      </c>
      <c r="AT134" s="1">
        <f t="shared" si="137"/>
        <v>31</v>
      </c>
      <c r="AU134" s="1">
        <f t="shared" si="137"/>
        <v>22</v>
      </c>
      <c r="AV134" s="1">
        <f t="shared" si="137"/>
        <v>26</v>
      </c>
      <c r="AW134" s="1">
        <f t="shared" si="137"/>
        <v>28</v>
      </c>
      <c r="AX134" s="1">
        <f t="shared" si="137"/>
        <v>13</v>
      </c>
      <c r="AY134" s="1">
        <f t="shared" si="137"/>
        <v>14</v>
      </c>
      <c r="AZ134" s="1">
        <f t="shared" ref="AZ134:BA134" si="138">AZ31+AZ87</f>
        <v>17</v>
      </c>
      <c r="BA134" s="1">
        <f t="shared" si="138"/>
        <v>17</v>
      </c>
      <c r="BB134" s="1">
        <f t="shared" ref="BB134:BC134" si="139">BB31+BB87</f>
        <v>9</v>
      </c>
      <c r="BC134" s="1">
        <f t="shared" si="139"/>
        <v>23</v>
      </c>
      <c r="BD134" s="1">
        <f t="shared" ref="BD134:BE134" si="140">BD31+BD87</f>
        <v>19</v>
      </c>
      <c r="BE134" s="1">
        <f t="shared" si="140"/>
        <v>23</v>
      </c>
      <c r="BF134" s="1">
        <f t="shared" ref="BF134:BG134" si="141">BF31+BF87</f>
        <v>31</v>
      </c>
      <c r="BG134" s="1">
        <f t="shared" si="141"/>
        <v>20</v>
      </c>
      <c r="BH134" s="6"/>
    </row>
    <row r="135" spans="1:60" ht="13.5" customHeight="1" x14ac:dyDescent="0.2">
      <c r="A135" s="5"/>
      <c r="C135" s="1" t="s">
        <v>7</v>
      </c>
      <c r="H135" s="1">
        <v>0</v>
      </c>
      <c r="I135" s="1">
        <v>0</v>
      </c>
      <c r="J135" s="1">
        <v>0</v>
      </c>
      <c r="K135" s="1">
        <v>0</v>
      </c>
      <c r="L135" s="1">
        <v>1</v>
      </c>
      <c r="M135" s="1">
        <v>4</v>
      </c>
      <c r="N135" s="1">
        <v>3</v>
      </c>
      <c r="O135" s="1">
        <v>8</v>
      </c>
      <c r="P135" s="1">
        <v>7</v>
      </c>
      <c r="Q135" s="1">
        <v>10</v>
      </c>
      <c r="R135" s="1">
        <v>7</v>
      </c>
      <c r="S135" s="1">
        <v>9</v>
      </c>
      <c r="T135" s="1">
        <v>14</v>
      </c>
      <c r="U135" s="1">
        <v>12</v>
      </c>
      <c r="V135" s="1">
        <v>15</v>
      </c>
      <c r="W135" s="1">
        <f>W32+W80+W88+W104</f>
        <v>13</v>
      </c>
      <c r="X135" s="1">
        <f>X32+X80+X88+X104</f>
        <v>19</v>
      </c>
      <c r="Y135" s="1">
        <f>Y32+Y53+Y80+Y88+Y104</f>
        <v>18</v>
      </c>
      <c r="Z135" s="1">
        <f>Z32+Z53+Z80+Z88+Z104</f>
        <v>23</v>
      </c>
      <c r="AA135" s="1">
        <f t="shared" ref="AA135:AG135" si="142">AA32+AA53+AA80+AA88+AA104+AA112</f>
        <v>28</v>
      </c>
      <c r="AB135" s="1">
        <f t="shared" si="142"/>
        <v>25</v>
      </c>
      <c r="AC135" s="1">
        <f t="shared" si="142"/>
        <v>19</v>
      </c>
      <c r="AD135" s="1">
        <f t="shared" si="142"/>
        <v>16</v>
      </c>
      <c r="AE135" s="1">
        <f t="shared" si="142"/>
        <v>24</v>
      </c>
      <c r="AF135" s="1">
        <f t="shared" si="142"/>
        <v>25</v>
      </c>
      <c r="AG135" s="1">
        <f t="shared" si="142"/>
        <v>29</v>
      </c>
      <c r="AH135" s="1">
        <f>AH32+AH53+AH60+AH80+AH88+AH104+AH112</f>
        <v>34</v>
      </c>
      <c r="AI135" s="1">
        <f>AI32+AI53+AI60+AI80+AI88+AI104+AI112</f>
        <v>30</v>
      </c>
      <c r="AJ135" s="1">
        <f>AJ32+AJ53+AJ60+AJ80+AJ88+AJ104+AJ112</f>
        <v>37</v>
      </c>
      <c r="AK135" s="1">
        <f>AK32+AK53+AK60+AK80+AK88+AK104+AK112</f>
        <v>33</v>
      </c>
      <c r="AL135" s="1">
        <f t="shared" ref="AL135:AY135" si="143">AL32+AL53+AL60+AL80+AL88+AL104+AL112+AL120</f>
        <v>45</v>
      </c>
      <c r="AM135" s="1">
        <f t="shared" si="143"/>
        <v>45</v>
      </c>
      <c r="AN135" s="1">
        <f t="shared" si="143"/>
        <v>40</v>
      </c>
      <c r="AO135" s="1">
        <f t="shared" si="143"/>
        <v>51</v>
      </c>
      <c r="AP135" s="1">
        <f t="shared" si="143"/>
        <v>58</v>
      </c>
      <c r="AQ135" s="1">
        <f t="shared" si="143"/>
        <v>52</v>
      </c>
      <c r="AR135" s="1">
        <f t="shared" si="143"/>
        <v>62</v>
      </c>
      <c r="AS135" s="1">
        <f t="shared" si="143"/>
        <v>63</v>
      </c>
      <c r="AT135" s="1">
        <f t="shared" si="143"/>
        <v>63</v>
      </c>
      <c r="AU135" s="1">
        <f t="shared" si="143"/>
        <v>50</v>
      </c>
      <c r="AV135" s="1">
        <f t="shared" si="143"/>
        <v>74</v>
      </c>
      <c r="AW135" s="1">
        <f t="shared" si="143"/>
        <v>61</v>
      </c>
      <c r="AX135" s="1">
        <f t="shared" si="143"/>
        <v>64</v>
      </c>
      <c r="AY135" s="1">
        <f t="shared" si="143"/>
        <v>84</v>
      </c>
      <c r="AZ135" s="1">
        <f t="shared" ref="AZ135:BA135" si="144">AZ32+AZ53+AZ60+AZ80+AZ88+AZ104+AZ112+AZ120</f>
        <v>75</v>
      </c>
      <c r="BA135" s="1">
        <f t="shared" si="144"/>
        <v>106</v>
      </c>
      <c r="BB135" s="1">
        <f t="shared" ref="BB135:BC135" si="145">BB32+BB53+BB60+BB80+BB88+BB104+BB112+BB120</f>
        <v>87</v>
      </c>
      <c r="BC135" s="1">
        <f t="shared" si="145"/>
        <v>92</v>
      </c>
      <c r="BD135" s="1">
        <f t="shared" ref="BD135:BE135" si="146">BD32+BD53+BD60+BD80+BD88+BD104+BD112+BD120</f>
        <v>130</v>
      </c>
      <c r="BE135" s="1">
        <f t="shared" si="146"/>
        <v>125</v>
      </c>
      <c r="BF135" s="1">
        <f t="shared" ref="BF135:BG135" si="147">BF32+BF53+BF60+BF80+BF88+BF104+BF112+BF120</f>
        <v>136</v>
      </c>
      <c r="BG135" s="1">
        <f t="shared" si="147"/>
        <v>166</v>
      </c>
      <c r="BH135" s="6"/>
    </row>
    <row r="136" spans="1:60" ht="13.5" customHeight="1" x14ac:dyDescent="0.2">
      <c r="A136" s="5"/>
      <c r="C136" s="1" t="s">
        <v>32</v>
      </c>
      <c r="T136" s="1">
        <v>31</v>
      </c>
      <c r="U136" s="1">
        <v>25</v>
      </c>
      <c r="V136" s="1">
        <v>30</v>
      </c>
      <c r="W136" s="1">
        <f>W113</f>
        <v>28</v>
      </c>
      <c r="X136" s="1">
        <f t="shared" ref="X136:AA136" si="148">X113</f>
        <v>30</v>
      </c>
      <c r="Y136" s="1">
        <f t="shared" si="148"/>
        <v>42</v>
      </c>
      <c r="Z136" s="1">
        <f t="shared" si="148"/>
        <v>41</v>
      </c>
      <c r="AA136" s="1">
        <f t="shared" si="148"/>
        <v>37</v>
      </c>
      <c r="AB136" s="1">
        <f t="shared" ref="AB136:AD136" si="149">AB113</f>
        <v>39</v>
      </c>
      <c r="AC136" s="1">
        <f t="shared" si="149"/>
        <v>40</v>
      </c>
      <c r="AD136" s="1">
        <f t="shared" si="149"/>
        <v>39</v>
      </c>
      <c r="AE136" s="1">
        <f t="shared" ref="AE136:AG136" si="150">AE113</f>
        <v>35</v>
      </c>
      <c r="AF136" s="1">
        <f t="shared" si="150"/>
        <v>41</v>
      </c>
      <c r="AG136" s="1">
        <f t="shared" si="150"/>
        <v>37</v>
      </c>
      <c r="AH136" s="1">
        <f t="shared" ref="AH136:AW136" si="151">AH113</f>
        <v>38</v>
      </c>
      <c r="AI136" s="1">
        <f t="shared" si="151"/>
        <v>43</v>
      </c>
      <c r="AJ136" s="1">
        <f t="shared" si="151"/>
        <v>44</v>
      </c>
      <c r="AK136" s="1">
        <f t="shared" si="151"/>
        <v>45</v>
      </c>
      <c r="AL136" s="1">
        <f t="shared" si="151"/>
        <v>42</v>
      </c>
      <c r="AM136" s="1">
        <f t="shared" si="151"/>
        <v>39</v>
      </c>
      <c r="AN136" s="1">
        <f t="shared" si="151"/>
        <v>35</v>
      </c>
      <c r="AO136" s="1">
        <f t="shared" si="151"/>
        <v>46</v>
      </c>
      <c r="AP136" s="1">
        <f t="shared" si="151"/>
        <v>34</v>
      </c>
      <c r="AQ136" s="1">
        <f t="shared" si="151"/>
        <v>44</v>
      </c>
      <c r="AR136" s="1">
        <f t="shared" si="151"/>
        <v>38</v>
      </c>
      <c r="AS136" s="1">
        <f t="shared" si="151"/>
        <v>44</v>
      </c>
      <c r="AT136" s="1">
        <f t="shared" si="151"/>
        <v>41</v>
      </c>
      <c r="AU136" s="1">
        <f t="shared" si="151"/>
        <v>44</v>
      </c>
      <c r="AV136" s="1">
        <f t="shared" si="151"/>
        <v>47</v>
      </c>
      <c r="AW136" s="1">
        <f t="shared" si="151"/>
        <v>40</v>
      </c>
      <c r="AX136" s="1">
        <f t="shared" ref="AX136:AY136" si="152">AX113</f>
        <v>39</v>
      </c>
      <c r="AY136" s="1">
        <f t="shared" si="152"/>
        <v>41</v>
      </c>
      <c r="AZ136" s="1">
        <f t="shared" ref="AZ136:BA136" si="153">AZ113</f>
        <v>45</v>
      </c>
      <c r="BA136" s="1">
        <f t="shared" si="153"/>
        <v>43</v>
      </c>
      <c r="BB136" s="1">
        <f t="shared" ref="BB136:BC136" si="154">BB113</f>
        <v>39</v>
      </c>
      <c r="BC136" s="1">
        <f t="shared" si="154"/>
        <v>39</v>
      </c>
      <c r="BD136" s="1">
        <f t="shared" ref="BD136:BE136" si="155">BD113</f>
        <v>46</v>
      </c>
      <c r="BE136" s="1">
        <f t="shared" si="155"/>
        <v>47</v>
      </c>
      <c r="BF136" s="1">
        <f t="shared" ref="BF136:BG136" si="156">BF113</f>
        <v>37</v>
      </c>
      <c r="BG136" s="1">
        <f t="shared" si="156"/>
        <v>44</v>
      </c>
      <c r="BH136" s="6"/>
    </row>
    <row r="137" spans="1:60" ht="13.5" customHeight="1" x14ac:dyDescent="0.2">
      <c r="A137" s="5"/>
      <c r="D137" s="9">
        <f>D131</f>
        <v>474</v>
      </c>
      <c r="E137" s="9">
        <f t="shared" ref="E137:F137" si="157">SUM(E131:E133)</f>
        <v>841</v>
      </c>
      <c r="F137" s="9">
        <f t="shared" si="157"/>
        <v>1164</v>
      </c>
      <c r="G137" s="9">
        <f>SUM(G131:G133)</f>
        <v>1400</v>
      </c>
      <c r="H137" s="9">
        <f t="shared" ref="H137:M137" si="158">SUM(H131:H135)</f>
        <v>1557</v>
      </c>
      <c r="I137" s="9">
        <f t="shared" si="158"/>
        <v>1600</v>
      </c>
      <c r="J137" s="9">
        <f t="shared" si="158"/>
        <v>1871</v>
      </c>
      <c r="K137" s="9">
        <f t="shared" si="158"/>
        <v>1817</v>
      </c>
      <c r="L137" s="9">
        <f t="shared" si="158"/>
        <v>1871</v>
      </c>
      <c r="M137" s="9">
        <f t="shared" si="158"/>
        <v>1722</v>
      </c>
      <c r="N137" s="9">
        <f t="shared" ref="N137:R137" si="159">SUM(N131:N135)</f>
        <v>1735</v>
      </c>
      <c r="O137" s="9">
        <f t="shared" si="159"/>
        <v>1636</v>
      </c>
      <c r="P137" s="9">
        <f t="shared" si="159"/>
        <v>1620</v>
      </c>
      <c r="Q137" s="9">
        <f t="shared" si="159"/>
        <v>1605</v>
      </c>
      <c r="R137" s="9">
        <f t="shared" si="159"/>
        <v>1644</v>
      </c>
      <c r="S137" s="9">
        <f>SUM(S131:S135)</f>
        <v>1593</v>
      </c>
      <c r="T137" s="9">
        <f t="shared" ref="T137:V137" si="160">SUM(T131:T136)</f>
        <v>1494</v>
      </c>
      <c r="U137" s="9">
        <f t="shared" si="160"/>
        <v>1595</v>
      </c>
      <c r="V137" s="9">
        <f t="shared" si="160"/>
        <v>1616</v>
      </c>
      <c r="W137" s="9">
        <f>SUM(W131:W136)</f>
        <v>1662</v>
      </c>
      <c r="X137" s="9">
        <f>SUM(X131:X136)</f>
        <v>1769</v>
      </c>
      <c r="Y137" s="9">
        <f t="shared" ref="Y137:AA137" si="161">SUM(Y131:Y136)</f>
        <v>2032</v>
      </c>
      <c r="Z137" s="9">
        <f t="shared" si="161"/>
        <v>2033</v>
      </c>
      <c r="AA137" s="9">
        <f t="shared" si="161"/>
        <v>2168</v>
      </c>
      <c r="AB137" s="9">
        <f t="shared" ref="AB137:AD137" si="162">SUM(AB131:AB136)</f>
        <v>2219</v>
      </c>
      <c r="AC137" s="9">
        <f t="shared" si="162"/>
        <v>2212</v>
      </c>
      <c r="AD137" s="9">
        <f t="shared" si="162"/>
        <v>2301</v>
      </c>
      <c r="AE137" s="9">
        <f t="shared" ref="AE137:AG137" si="163">SUM(AE131:AE136)</f>
        <v>2263</v>
      </c>
      <c r="AF137" s="9">
        <f t="shared" si="163"/>
        <v>2249</v>
      </c>
      <c r="AG137" s="9">
        <f t="shared" si="163"/>
        <v>2410</v>
      </c>
      <c r="AH137" s="9">
        <f>SUM(AH131:AH136)</f>
        <v>2298</v>
      </c>
      <c r="AI137" s="9">
        <f t="shared" ref="AI137:AJ137" si="164">SUM(AI131:AI136)</f>
        <v>2392</v>
      </c>
      <c r="AJ137" s="9">
        <f t="shared" si="164"/>
        <v>2315</v>
      </c>
      <c r="AK137" s="9">
        <f t="shared" ref="AK137:AU137" si="165">SUM(AK131:AK136)</f>
        <v>2447</v>
      </c>
      <c r="AL137" s="9">
        <f>SUM(AL131:AL136)</f>
        <v>2669</v>
      </c>
      <c r="AM137" s="9">
        <f t="shared" si="165"/>
        <v>2646</v>
      </c>
      <c r="AN137" s="9">
        <f t="shared" si="165"/>
        <v>2736</v>
      </c>
      <c r="AO137" s="9">
        <f t="shared" si="165"/>
        <v>2864</v>
      </c>
      <c r="AP137" s="9">
        <f t="shared" si="165"/>
        <v>2833</v>
      </c>
      <c r="AQ137" s="9">
        <f t="shared" si="165"/>
        <v>2963</v>
      </c>
      <c r="AR137" s="9">
        <f t="shared" si="165"/>
        <v>2937</v>
      </c>
      <c r="AS137" s="9">
        <f t="shared" si="165"/>
        <v>3018</v>
      </c>
      <c r="AT137" s="9">
        <f t="shared" si="165"/>
        <v>2999</v>
      </c>
      <c r="AU137" s="9">
        <f t="shared" si="165"/>
        <v>3147</v>
      </c>
      <c r="AV137" s="9">
        <f>SUM(AV131:AV136)</f>
        <v>3078</v>
      </c>
      <c r="AW137" s="9">
        <f t="shared" ref="AW137:BB137" si="166">SUM(AW130:AW136)</f>
        <v>3064</v>
      </c>
      <c r="AX137" s="9">
        <f t="shared" si="166"/>
        <v>3090</v>
      </c>
      <c r="AY137" s="9">
        <f t="shared" si="166"/>
        <v>3267</v>
      </c>
      <c r="AZ137" s="9">
        <f t="shared" si="166"/>
        <v>3344</v>
      </c>
      <c r="BA137" s="9">
        <f t="shared" si="166"/>
        <v>3223</v>
      </c>
      <c r="BB137" s="9">
        <f t="shared" si="166"/>
        <v>3098</v>
      </c>
      <c r="BC137" s="9">
        <f t="shared" ref="BC137" si="167">SUM(BC130:BC136)</f>
        <v>2993</v>
      </c>
      <c r="BD137" s="9">
        <f>SUM(BD130:BD136)</f>
        <v>2887</v>
      </c>
      <c r="BE137" s="9">
        <f>SUM(BE130:BE136)</f>
        <v>3031</v>
      </c>
      <c r="BF137" s="9">
        <f>SUM(BF130:BF136)</f>
        <v>2872</v>
      </c>
      <c r="BG137" s="9">
        <f>SUM(BG130:BG136)</f>
        <v>2659</v>
      </c>
      <c r="BH137" s="6"/>
    </row>
    <row r="138" spans="1:60" ht="13.5" customHeight="1" x14ac:dyDescent="0.2">
      <c r="A138" s="5"/>
      <c r="B138" s="8" t="s">
        <v>33</v>
      </c>
      <c r="BH138" s="6"/>
    </row>
    <row r="139" spans="1:60" ht="13.5" customHeight="1" x14ac:dyDescent="0.2">
      <c r="A139" s="5"/>
      <c r="B139" s="8"/>
      <c r="C139" s="1" t="s">
        <v>10</v>
      </c>
      <c r="AW139" s="1">
        <f>AW49+AW56</f>
        <v>2</v>
      </c>
      <c r="AX139" s="1">
        <f>AX49+AX56</f>
        <v>7</v>
      </c>
      <c r="AY139" s="1">
        <f>AY49+AY56+1</f>
        <v>7</v>
      </c>
      <c r="AZ139" s="1">
        <f>AZ22+AZ49+AZ56</f>
        <v>9</v>
      </c>
      <c r="BA139" s="1">
        <f>BA22+BA37+BA49+BA56+2</f>
        <v>20</v>
      </c>
      <c r="BB139" s="1">
        <f t="shared" ref="BB139:BG139" si="168">BB22+BB37+BB49+BB56</f>
        <v>17</v>
      </c>
      <c r="BC139" s="1">
        <f t="shared" si="168"/>
        <v>26</v>
      </c>
      <c r="BD139" s="1">
        <f t="shared" si="168"/>
        <v>18</v>
      </c>
      <c r="BE139" s="1">
        <f t="shared" si="168"/>
        <v>32</v>
      </c>
      <c r="BF139" s="1">
        <f t="shared" si="168"/>
        <v>36</v>
      </c>
      <c r="BG139" s="1">
        <f t="shared" si="168"/>
        <v>33</v>
      </c>
      <c r="BH139" s="6"/>
    </row>
    <row r="140" spans="1:60" ht="13.5" customHeight="1" x14ac:dyDescent="0.2">
      <c r="A140" s="5"/>
      <c r="C140" s="1" t="s">
        <v>0</v>
      </c>
      <c r="W140" s="1">
        <f t="shared" ref="W140:AD140" si="169">W23+W50+W57+W77</f>
        <v>90</v>
      </c>
      <c r="X140" s="1">
        <f t="shared" si="169"/>
        <v>96</v>
      </c>
      <c r="Y140" s="1">
        <f t="shared" si="169"/>
        <v>88</v>
      </c>
      <c r="Z140" s="1">
        <f t="shared" si="169"/>
        <v>91</v>
      </c>
      <c r="AA140" s="1">
        <f t="shared" si="169"/>
        <v>90</v>
      </c>
      <c r="AB140" s="1">
        <f t="shared" si="169"/>
        <v>88</v>
      </c>
      <c r="AC140" s="1">
        <f t="shared" si="169"/>
        <v>97</v>
      </c>
      <c r="AD140" s="1">
        <f t="shared" si="169"/>
        <v>106</v>
      </c>
      <c r="AE140" s="1">
        <f t="shared" ref="AE140:AX140" si="170">AE23+AE35+AE50+AE57+AE77</f>
        <v>115</v>
      </c>
      <c r="AF140" s="1">
        <f t="shared" si="170"/>
        <v>121</v>
      </c>
      <c r="AG140" s="1">
        <f t="shared" si="170"/>
        <v>135</v>
      </c>
      <c r="AH140" s="1">
        <f t="shared" si="170"/>
        <v>125</v>
      </c>
      <c r="AI140" s="1">
        <f t="shared" si="170"/>
        <v>132</v>
      </c>
      <c r="AJ140" s="1">
        <f t="shared" si="170"/>
        <v>160</v>
      </c>
      <c r="AK140" s="1">
        <f t="shared" si="170"/>
        <v>157</v>
      </c>
      <c r="AL140" s="1">
        <f t="shared" si="170"/>
        <v>167</v>
      </c>
      <c r="AM140" s="1">
        <f t="shared" si="170"/>
        <v>193</v>
      </c>
      <c r="AN140" s="1">
        <f t="shared" si="170"/>
        <v>177</v>
      </c>
      <c r="AO140" s="1">
        <f t="shared" si="170"/>
        <v>183</v>
      </c>
      <c r="AP140" s="1">
        <f t="shared" si="170"/>
        <v>175</v>
      </c>
      <c r="AQ140" s="1">
        <f t="shared" si="170"/>
        <v>198</v>
      </c>
      <c r="AR140" s="1">
        <f t="shared" si="170"/>
        <v>195</v>
      </c>
      <c r="AS140" s="1">
        <f t="shared" si="170"/>
        <v>201</v>
      </c>
      <c r="AT140" s="1">
        <f t="shared" si="170"/>
        <v>205</v>
      </c>
      <c r="AU140" s="1">
        <f t="shared" si="170"/>
        <v>182</v>
      </c>
      <c r="AV140" s="1">
        <f t="shared" si="170"/>
        <v>210</v>
      </c>
      <c r="AW140" s="1">
        <f t="shared" si="170"/>
        <v>213</v>
      </c>
      <c r="AX140" s="1">
        <f t="shared" si="170"/>
        <v>213</v>
      </c>
      <c r="AY140" s="1">
        <f t="shared" ref="AY140:BD140" si="171">AY23+AY35+AY50+AY57+AY63+AY77</f>
        <v>275</v>
      </c>
      <c r="AZ140" s="1">
        <f t="shared" si="171"/>
        <v>311</v>
      </c>
      <c r="BA140" s="1">
        <f t="shared" si="171"/>
        <v>308</v>
      </c>
      <c r="BB140" s="1">
        <f t="shared" si="171"/>
        <v>296</v>
      </c>
      <c r="BC140" s="1">
        <f t="shared" si="171"/>
        <v>276</v>
      </c>
      <c r="BD140" s="1">
        <f t="shared" si="171"/>
        <v>296</v>
      </c>
      <c r="BE140" s="1">
        <f>BE23+BE35+BE50+BE57+BE77</f>
        <v>339</v>
      </c>
      <c r="BF140" s="1">
        <f>BF23+BF35+BF50+BF57+BF77</f>
        <v>353</v>
      </c>
      <c r="BG140" s="1">
        <f>BG23+BG35+BG50+BG57+BG77</f>
        <v>292</v>
      </c>
      <c r="BH140" s="6"/>
    </row>
    <row r="141" spans="1:60" ht="13.5" customHeight="1" x14ac:dyDescent="0.2">
      <c r="A141" s="5"/>
      <c r="C141" s="1" t="s">
        <v>9</v>
      </c>
      <c r="AF141" s="1">
        <f t="shared" ref="AF141:AY141" si="172">AF51</f>
        <v>0</v>
      </c>
      <c r="AG141" s="1">
        <f t="shared" si="172"/>
        <v>12</v>
      </c>
      <c r="AH141" s="1">
        <f t="shared" si="172"/>
        <v>12</v>
      </c>
      <c r="AI141" s="1">
        <f t="shared" si="172"/>
        <v>11</v>
      </c>
      <c r="AJ141" s="1">
        <f t="shared" si="172"/>
        <v>10</v>
      </c>
      <c r="AK141" s="1">
        <f t="shared" si="172"/>
        <v>9</v>
      </c>
      <c r="AL141" s="1">
        <f t="shared" si="172"/>
        <v>6</v>
      </c>
      <c r="AM141" s="1">
        <f t="shared" si="172"/>
        <v>8</v>
      </c>
      <c r="AN141" s="1">
        <f t="shared" si="172"/>
        <v>5</v>
      </c>
      <c r="AO141" s="1">
        <f t="shared" si="172"/>
        <v>16</v>
      </c>
      <c r="AP141" s="1">
        <f t="shared" si="172"/>
        <v>12</v>
      </c>
      <c r="AQ141" s="1">
        <f t="shared" si="172"/>
        <v>21</v>
      </c>
      <c r="AR141" s="1">
        <f t="shared" si="172"/>
        <v>7</v>
      </c>
      <c r="AS141" s="1">
        <f t="shared" si="172"/>
        <v>6</v>
      </c>
      <c r="AT141" s="1">
        <f t="shared" si="172"/>
        <v>11</v>
      </c>
      <c r="AU141" s="1">
        <f t="shared" si="172"/>
        <v>3</v>
      </c>
      <c r="AV141" s="1">
        <f t="shared" si="172"/>
        <v>5</v>
      </c>
      <c r="AW141" s="1">
        <f t="shared" si="172"/>
        <v>4</v>
      </c>
      <c r="AX141" s="1">
        <f t="shared" si="172"/>
        <v>5</v>
      </c>
      <c r="AY141" s="1">
        <f t="shared" si="172"/>
        <v>7</v>
      </c>
      <c r="AZ141" s="1">
        <f t="shared" ref="AZ141:BE141" si="173">AZ24+AZ51</f>
        <v>2</v>
      </c>
      <c r="BA141" s="1">
        <f t="shared" si="173"/>
        <v>8</v>
      </c>
      <c r="BB141" s="1">
        <f t="shared" si="173"/>
        <v>12</v>
      </c>
      <c r="BC141" s="1">
        <f t="shared" si="173"/>
        <v>8</v>
      </c>
      <c r="BD141" s="1">
        <f t="shared" si="173"/>
        <v>18</v>
      </c>
      <c r="BE141" s="1">
        <f t="shared" si="173"/>
        <v>29</v>
      </c>
      <c r="BF141" s="1">
        <f>BF24+BF51+BF58+BF78</f>
        <v>40</v>
      </c>
      <c r="BG141" s="1">
        <f>BG24+BG51+BG58+BG78</f>
        <v>62</v>
      </c>
      <c r="BH141" s="6"/>
    </row>
    <row r="142" spans="1:60" ht="13.5" customHeight="1" x14ac:dyDescent="0.2">
      <c r="A142" s="5"/>
      <c r="C142" s="1" t="s">
        <v>5</v>
      </c>
      <c r="W142" s="1">
        <f t="shared" ref="W142:AI142" si="174">W52+W59+W79</f>
        <v>24</v>
      </c>
      <c r="X142" s="1">
        <f t="shared" si="174"/>
        <v>16</v>
      </c>
      <c r="Y142" s="1">
        <f t="shared" si="174"/>
        <v>18</v>
      </c>
      <c r="Z142" s="1">
        <f t="shared" si="174"/>
        <v>22</v>
      </c>
      <c r="AA142" s="1">
        <f t="shared" si="174"/>
        <v>17</v>
      </c>
      <c r="AB142" s="1">
        <f t="shared" si="174"/>
        <v>31</v>
      </c>
      <c r="AC142" s="1">
        <f t="shared" si="174"/>
        <v>28</v>
      </c>
      <c r="AD142" s="1">
        <f t="shared" si="174"/>
        <v>38</v>
      </c>
      <c r="AE142" s="1">
        <f t="shared" si="174"/>
        <v>28</v>
      </c>
      <c r="AF142" s="1">
        <f t="shared" si="174"/>
        <v>48</v>
      </c>
      <c r="AG142" s="1">
        <f t="shared" si="174"/>
        <v>35</v>
      </c>
      <c r="AH142" s="1">
        <f t="shared" si="174"/>
        <v>43</v>
      </c>
      <c r="AI142" s="1">
        <f t="shared" si="174"/>
        <v>38</v>
      </c>
      <c r="AJ142" s="1">
        <f t="shared" ref="AJ142:AY142" si="175">AJ25+AJ52+AJ59+AJ79</f>
        <v>38</v>
      </c>
      <c r="AK142" s="1">
        <f t="shared" si="175"/>
        <v>45</v>
      </c>
      <c r="AL142" s="1">
        <f t="shared" si="175"/>
        <v>58</v>
      </c>
      <c r="AM142" s="1">
        <f t="shared" si="175"/>
        <v>64</v>
      </c>
      <c r="AN142" s="1">
        <f t="shared" si="175"/>
        <v>66</v>
      </c>
      <c r="AO142" s="1">
        <f t="shared" si="175"/>
        <v>68</v>
      </c>
      <c r="AP142" s="1">
        <f t="shared" si="175"/>
        <v>70</v>
      </c>
      <c r="AQ142" s="1">
        <f t="shared" si="175"/>
        <v>77</v>
      </c>
      <c r="AR142" s="1">
        <f t="shared" si="175"/>
        <v>62</v>
      </c>
      <c r="AS142" s="1">
        <f t="shared" si="175"/>
        <v>68</v>
      </c>
      <c r="AT142" s="1">
        <f t="shared" si="175"/>
        <v>75</v>
      </c>
      <c r="AU142" s="1">
        <f t="shared" si="175"/>
        <v>62</v>
      </c>
      <c r="AV142" s="1">
        <f t="shared" si="175"/>
        <v>78</v>
      </c>
      <c r="AW142" s="1">
        <f t="shared" si="175"/>
        <v>69</v>
      </c>
      <c r="AX142" s="1">
        <f t="shared" si="175"/>
        <v>58</v>
      </c>
      <c r="AY142" s="1">
        <f t="shared" si="175"/>
        <v>58</v>
      </c>
      <c r="AZ142" s="1">
        <f t="shared" ref="AZ142:BA142" si="176">AZ25+AZ52+AZ59+AZ79</f>
        <v>63</v>
      </c>
      <c r="BA142" s="1">
        <f t="shared" si="176"/>
        <v>63</v>
      </c>
      <c r="BB142" s="1">
        <f t="shared" ref="BB142:BC142" si="177">BB25+BB52+BB59+BB79</f>
        <v>83</v>
      </c>
      <c r="BC142" s="1">
        <f t="shared" si="177"/>
        <v>49</v>
      </c>
      <c r="BD142" s="1">
        <f t="shared" ref="BD142:BE142" si="178">BD25+BD52+BD59+BD79</f>
        <v>58</v>
      </c>
      <c r="BE142" s="1">
        <f t="shared" si="178"/>
        <v>88</v>
      </c>
      <c r="BF142" s="1">
        <f>BF25+BF52+BF59+BF79</f>
        <v>86</v>
      </c>
      <c r="BG142" s="1">
        <f>BG25+BG52+BG59+BG79</f>
        <v>139</v>
      </c>
      <c r="BH142" s="6"/>
    </row>
    <row r="143" spans="1:60" ht="13.5" customHeight="1" x14ac:dyDescent="0.2">
      <c r="A143" s="5"/>
      <c r="C143" s="1" t="s">
        <v>7</v>
      </c>
      <c r="W143" s="1">
        <f t="shared" ref="W143:AG143" si="179">W53+W80</f>
        <v>2</v>
      </c>
      <c r="X143" s="1">
        <f t="shared" si="179"/>
        <v>7</v>
      </c>
      <c r="Y143" s="1">
        <f t="shared" si="179"/>
        <v>4</v>
      </c>
      <c r="Z143" s="1">
        <f t="shared" si="179"/>
        <v>3</v>
      </c>
      <c r="AA143" s="1">
        <f t="shared" si="179"/>
        <v>4</v>
      </c>
      <c r="AB143" s="1">
        <f t="shared" si="179"/>
        <v>7</v>
      </c>
      <c r="AC143" s="1">
        <f t="shared" si="179"/>
        <v>5</v>
      </c>
      <c r="AD143" s="1">
        <f t="shared" si="179"/>
        <v>4</v>
      </c>
      <c r="AE143" s="1">
        <f t="shared" si="179"/>
        <v>7</v>
      </c>
      <c r="AF143" s="1">
        <f t="shared" si="179"/>
        <v>6</v>
      </c>
      <c r="AG143" s="1">
        <f t="shared" si="179"/>
        <v>13</v>
      </c>
      <c r="AH143" s="1">
        <f t="shared" ref="AH143:AY143" si="180">AH53+AH60+AH80</f>
        <v>10</v>
      </c>
      <c r="AI143" s="1">
        <f t="shared" si="180"/>
        <v>9</v>
      </c>
      <c r="AJ143" s="1">
        <f t="shared" si="180"/>
        <v>12</v>
      </c>
      <c r="AK143" s="1">
        <f t="shared" si="180"/>
        <v>12</v>
      </c>
      <c r="AL143" s="1">
        <f t="shared" si="180"/>
        <v>15</v>
      </c>
      <c r="AM143" s="1">
        <f t="shared" si="180"/>
        <v>7</v>
      </c>
      <c r="AN143" s="1">
        <f t="shared" si="180"/>
        <v>13</v>
      </c>
      <c r="AO143" s="1">
        <f t="shared" si="180"/>
        <v>9</v>
      </c>
      <c r="AP143" s="1">
        <f t="shared" si="180"/>
        <v>12</v>
      </c>
      <c r="AQ143" s="1">
        <f t="shared" si="180"/>
        <v>17</v>
      </c>
      <c r="AR143" s="1">
        <f t="shared" si="180"/>
        <v>13</v>
      </c>
      <c r="AS143" s="1">
        <f t="shared" si="180"/>
        <v>20</v>
      </c>
      <c r="AT143" s="1">
        <f t="shared" si="180"/>
        <v>21</v>
      </c>
      <c r="AU143" s="1">
        <f t="shared" si="180"/>
        <v>11</v>
      </c>
      <c r="AV143" s="1">
        <f t="shared" si="180"/>
        <v>15</v>
      </c>
      <c r="AW143" s="1">
        <f t="shared" si="180"/>
        <v>18</v>
      </c>
      <c r="AX143" s="1">
        <f t="shared" si="180"/>
        <v>15</v>
      </c>
      <c r="AY143" s="1">
        <f t="shared" si="180"/>
        <v>17</v>
      </c>
      <c r="AZ143" s="1">
        <f t="shared" ref="AZ143:BA143" si="181">AZ53+AZ60+AZ80</f>
        <v>8</v>
      </c>
      <c r="BA143" s="1">
        <f t="shared" si="181"/>
        <v>18</v>
      </c>
      <c r="BB143" s="1">
        <f t="shared" ref="BB143:BC143" si="182">BB53+BB60+BB80</f>
        <v>20</v>
      </c>
      <c r="BC143" s="1">
        <f t="shared" si="182"/>
        <v>10</v>
      </c>
      <c r="BD143" s="1">
        <f t="shared" ref="BD143:BE143" si="183">BD53+BD60+BD80</f>
        <v>17</v>
      </c>
      <c r="BE143" s="1">
        <f t="shared" si="183"/>
        <v>12</v>
      </c>
      <c r="BF143" s="1">
        <f t="shared" ref="BF143:BG143" si="184">BF53+BF60+BF80</f>
        <v>13</v>
      </c>
      <c r="BG143" s="1">
        <f t="shared" si="184"/>
        <v>18</v>
      </c>
      <c r="BH143" s="6"/>
    </row>
    <row r="144" spans="1:60" ht="13.5" customHeight="1" x14ac:dyDescent="0.2">
      <c r="A144" s="5"/>
      <c r="W144" s="9">
        <f t="shared" ref="W144:AA144" si="185">SUM(W140:W143)</f>
        <v>116</v>
      </c>
      <c r="X144" s="9">
        <f t="shared" si="185"/>
        <v>119</v>
      </c>
      <c r="Y144" s="9">
        <f t="shared" si="185"/>
        <v>110</v>
      </c>
      <c r="Z144" s="9">
        <f t="shared" si="185"/>
        <v>116</v>
      </c>
      <c r="AA144" s="9">
        <f t="shared" si="185"/>
        <v>111</v>
      </c>
      <c r="AB144" s="9">
        <f t="shared" ref="AB144:AD144" si="186">SUM(AB140:AB143)</f>
        <v>126</v>
      </c>
      <c r="AC144" s="9">
        <f t="shared" si="186"/>
        <v>130</v>
      </c>
      <c r="AD144" s="9">
        <f t="shared" si="186"/>
        <v>148</v>
      </c>
      <c r="AE144" s="9">
        <f t="shared" ref="AE144:AG144" si="187">SUM(AE140:AE143)</f>
        <v>150</v>
      </c>
      <c r="AF144" s="9">
        <f t="shared" si="187"/>
        <v>175</v>
      </c>
      <c r="AG144" s="9">
        <f t="shared" si="187"/>
        <v>195</v>
      </c>
      <c r="AH144" s="9">
        <f t="shared" ref="AH144:AI144" si="188">SUM(AH140:AH143)</f>
        <v>190</v>
      </c>
      <c r="AI144" s="9">
        <f t="shared" si="188"/>
        <v>190</v>
      </c>
      <c r="AJ144" s="9">
        <f t="shared" ref="AJ144" si="189">SUM(AJ140:AJ143)</f>
        <v>220</v>
      </c>
      <c r="AK144" s="9">
        <f t="shared" ref="AK144" si="190">SUM(AK140:AK143)</f>
        <v>223</v>
      </c>
      <c r="AL144" s="9">
        <f t="shared" ref="AL144" si="191">SUM(AL140:AL143)</f>
        <v>246</v>
      </c>
      <c r="AM144" s="9">
        <f t="shared" ref="AM144" si="192">SUM(AM140:AM143)</f>
        <v>272</v>
      </c>
      <c r="AN144" s="9">
        <f t="shared" ref="AN144:AR144" si="193">SUM(AN140:AN143)</f>
        <v>261</v>
      </c>
      <c r="AO144" s="9">
        <f t="shared" si="193"/>
        <v>276</v>
      </c>
      <c r="AP144" s="9">
        <f t="shared" si="193"/>
        <v>269</v>
      </c>
      <c r="AQ144" s="9">
        <f t="shared" si="193"/>
        <v>313</v>
      </c>
      <c r="AR144" s="9">
        <f t="shared" si="193"/>
        <v>277</v>
      </c>
      <c r="AS144" s="9">
        <f>SUM(AS140:AS143)</f>
        <v>295</v>
      </c>
      <c r="AT144" s="9">
        <f t="shared" ref="AT144:AU144" si="194">SUM(AT140:AT143)</f>
        <v>312</v>
      </c>
      <c r="AU144" s="9">
        <f t="shared" si="194"/>
        <v>258</v>
      </c>
      <c r="AV144" s="9">
        <f>SUM(AV140:AV143)</f>
        <v>308</v>
      </c>
      <c r="AW144" s="9">
        <f t="shared" ref="AW144:BB144" si="195">SUM(AW139:AW143)</f>
        <v>306</v>
      </c>
      <c r="AX144" s="9">
        <f t="shared" si="195"/>
        <v>298</v>
      </c>
      <c r="AY144" s="9">
        <f t="shared" si="195"/>
        <v>364</v>
      </c>
      <c r="AZ144" s="9">
        <f t="shared" si="195"/>
        <v>393</v>
      </c>
      <c r="BA144" s="9">
        <f t="shared" si="195"/>
        <v>417</v>
      </c>
      <c r="BB144" s="9">
        <f t="shared" si="195"/>
        <v>428</v>
      </c>
      <c r="BC144" s="9">
        <f t="shared" ref="BC144:BD144" si="196">SUM(BC139:BC143)</f>
        <v>369</v>
      </c>
      <c r="BD144" s="9">
        <f t="shared" si="196"/>
        <v>407</v>
      </c>
      <c r="BE144" s="9">
        <f t="shared" ref="BE144:BF144" si="197">SUM(BE139:BE143)</f>
        <v>500</v>
      </c>
      <c r="BF144" s="9">
        <f t="shared" si="197"/>
        <v>528</v>
      </c>
      <c r="BG144" s="9">
        <f t="shared" ref="BG144" si="198">SUM(BG139:BG143)</f>
        <v>544</v>
      </c>
      <c r="BH144" s="6"/>
    </row>
    <row r="145" spans="1:60" ht="13.5" customHeight="1" x14ac:dyDescent="0.2">
      <c r="A145" s="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6"/>
    </row>
    <row r="146" spans="1:60" ht="13.5" customHeight="1" x14ac:dyDescent="0.2">
      <c r="A146" s="5"/>
      <c r="B146" s="34" t="s">
        <v>115</v>
      </c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6"/>
    </row>
    <row r="147" spans="1:60" ht="13.5" customHeight="1" x14ac:dyDescent="0.2">
      <c r="A147" s="5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6"/>
    </row>
    <row r="148" spans="1:60" ht="13.5" customHeight="1" x14ac:dyDescent="0.25">
      <c r="A148" s="5"/>
      <c r="B148" s="37" t="s">
        <v>116</v>
      </c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8"/>
      <c r="BD148" s="38"/>
      <c r="BE148" s="38"/>
      <c r="BF148" s="38"/>
      <c r="BG148" s="38"/>
      <c r="BH148" s="6"/>
    </row>
    <row r="149" spans="1:60" ht="13.5" customHeight="1" x14ac:dyDescent="0.2">
      <c r="A149" s="5"/>
      <c r="BH149" s="6"/>
    </row>
    <row r="150" spans="1:60" ht="13.5" customHeight="1" x14ac:dyDescent="0.2">
      <c r="A150" s="5"/>
      <c r="B150" s="1" t="s">
        <v>96</v>
      </c>
      <c r="BH150" s="6"/>
    </row>
    <row r="151" spans="1:60" ht="13.5" customHeight="1" x14ac:dyDescent="0.2">
      <c r="A151" s="5"/>
      <c r="B151" s="1" t="s">
        <v>95</v>
      </c>
      <c r="BH151" s="6"/>
    </row>
    <row r="152" spans="1:60" ht="13.5" customHeight="1" x14ac:dyDescent="0.2">
      <c r="A152" s="5"/>
      <c r="BH152" s="6"/>
    </row>
    <row r="153" spans="1:60" ht="13.5" customHeight="1" x14ac:dyDescent="0.2">
      <c r="A153" s="5"/>
      <c r="B153" s="1" t="s">
        <v>101</v>
      </c>
      <c r="BH153" s="6"/>
    </row>
    <row r="154" spans="1:60" ht="13.5" customHeight="1" x14ac:dyDescent="0.2">
      <c r="A154" s="5"/>
      <c r="B154" s="1" t="s">
        <v>100</v>
      </c>
      <c r="BH154" s="6"/>
    </row>
    <row r="155" spans="1:60" ht="13.5" customHeight="1" x14ac:dyDescent="0.2">
      <c r="A155" s="5"/>
      <c r="BH155" s="6"/>
    </row>
    <row r="156" spans="1:60" ht="13.5" customHeight="1" x14ac:dyDescent="0.2">
      <c r="A156" s="10"/>
      <c r="B156" s="32" t="s">
        <v>31</v>
      </c>
      <c r="C156" s="3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5"/>
      <c r="AY156" s="14"/>
      <c r="AZ156" s="14"/>
      <c r="BA156" s="14"/>
      <c r="BB156" s="14"/>
      <c r="BC156" s="14"/>
      <c r="BD156" s="14"/>
      <c r="BE156" s="14"/>
      <c r="BF156" s="14"/>
      <c r="BG156" s="14" t="s">
        <v>123</v>
      </c>
      <c r="BH156" s="11"/>
    </row>
  </sheetData>
  <mergeCells count="4">
    <mergeCell ref="A2:BH2"/>
    <mergeCell ref="B156:C156"/>
    <mergeCell ref="B146:BG147"/>
    <mergeCell ref="B148:BG148"/>
  </mergeCells>
  <hyperlinks>
    <hyperlink ref="B148" r:id="rId1" xr:uid="{00000000-0004-0000-0400-000001000000}"/>
    <hyperlink ref="B148:BB148" r:id="rId2" display="https://dhe.mo.gov/documents/performancefunding2018.pdf" xr:uid="{00000000-0004-0000-0400-000002000000}"/>
    <hyperlink ref="B156:C156" r:id="rId3" display="Source: IPEDS C, Completions Survey" xr:uid="{ADB9EF34-7EC5-42E6-AA19-D772ADAD2231}"/>
  </hyperlinks>
  <printOptions horizontalCentered="1"/>
  <pageMargins left="0.7" right="0.45" top="0.5" bottom="0.25" header="0.3" footer="0.3"/>
  <pageSetup orientation="portrait" r:id="rId4"/>
  <rowBreaks count="2" manualBreakCount="2">
    <brk id="54" max="16383" man="1"/>
    <brk id="114" max="16383" man="1"/>
  </rowBreaks>
  <ignoredErrors>
    <ignoredError sqref="AW140 AY1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UM System</vt:lpstr>
      <vt:lpstr>MU</vt:lpstr>
      <vt:lpstr>UMKC</vt:lpstr>
      <vt:lpstr>S&amp;T</vt:lpstr>
      <vt:lpstr>UMSL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sader</dc:creator>
  <cp:lastModifiedBy>Sade, Randy</cp:lastModifiedBy>
  <cp:lastPrinted>2022-11-04T20:07:18Z</cp:lastPrinted>
  <dcterms:created xsi:type="dcterms:W3CDTF">2013-09-16T18:44:56Z</dcterms:created>
  <dcterms:modified xsi:type="dcterms:W3CDTF">2023-10-10T14:57:31Z</dcterms:modified>
</cp:coreProperties>
</file>