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P:\IRP\Website\EDR\"/>
    </mc:Choice>
  </mc:AlternateContent>
  <xr:revisionPtr revIDLastSave="0" documentId="13_ncr:1_{A6AF5012-65E7-4796-8AA0-52AEF7C9CD6E}" xr6:coauthVersionLast="47" xr6:coauthVersionMax="47" xr10:uidLastSave="{00000000-0000-0000-0000-000000000000}"/>
  <bookViews>
    <workbookView xWindow="19080" yWindow="-120" windowWidth="19440" windowHeight="15000" xr2:uid="{00000000-000D-0000-FFFF-FFFF00000000}"/>
  </bookViews>
  <sheets>
    <sheet name="UM System" sheetId="5" r:id="rId1"/>
    <sheet name="MU" sheetId="1" r:id="rId2"/>
    <sheet name="UMKC" sheetId="2" r:id="rId3"/>
    <sheet name="S&amp;T" sheetId="3" r:id="rId4"/>
    <sheet name="UMSL" sheetId="4" r:id="rId5"/>
  </sheets>
  <definedNames>
    <definedName name="_xlnm.Print_Area" localSheetId="1">MU!$A$1:$AG$59</definedName>
    <definedName name="_xlnm.Print_Area" localSheetId="3">'S&amp;T'!$A$1:$AG$59</definedName>
    <definedName name="_xlnm.Print_Area" localSheetId="0">'UM System'!$A$1:$AG$62</definedName>
    <definedName name="_xlnm.Print_Area" localSheetId="2">UMKC!$A$1:$AG$62</definedName>
    <definedName name="_xlnm.Print_Area" localSheetId="4">UMSL!$A$1:$AG$59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K40" i="2" l="1"/>
  <c r="DK39" i="2"/>
  <c r="DK38" i="2"/>
  <c r="DL40" i="2"/>
  <c r="DL39" i="2"/>
  <c r="DL38" i="2"/>
  <c r="DL34" i="2"/>
  <c r="DL33" i="2"/>
  <c r="DL32" i="2"/>
  <c r="DK34" i="2"/>
  <c r="DK33" i="2"/>
  <c r="DK32" i="2"/>
  <c r="DL16" i="2"/>
  <c r="DK15" i="2"/>
  <c r="DK14" i="2"/>
  <c r="DL15" i="2"/>
  <c r="DL14" i="2"/>
  <c r="DK16" i="2" l="1"/>
  <c r="DI39" i="2" l="1"/>
  <c r="DI33" i="2"/>
  <c r="DI32" i="2"/>
  <c r="DH39" i="2"/>
  <c r="DH33" i="2"/>
  <c r="DI38" i="2" l="1"/>
  <c r="DH38" i="2"/>
  <c r="DH32" i="2"/>
  <c r="DI40" i="2"/>
  <c r="DH40" i="2"/>
  <c r="DI34" i="2"/>
  <c r="DH34" i="2"/>
  <c r="DI15" i="2" l="1"/>
  <c r="DI14" i="2"/>
  <c r="DH16" i="2"/>
  <c r="DH14" i="2" l="1"/>
  <c r="DI16" i="2"/>
  <c r="DH15" i="2"/>
  <c r="DJ43" i="2" l="1"/>
  <c r="DM43" i="2" l="1"/>
  <c r="DK14" i="4"/>
  <c r="DK32" i="4"/>
  <c r="DG54" i="2"/>
  <c r="AD53" i="4" l="1"/>
  <c r="DG54" i="3" l="1"/>
  <c r="DG54" i="4"/>
  <c r="DG53" i="5"/>
  <c r="DG52" i="5"/>
  <c r="AD52" i="5" s="1"/>
  <c r="DL40" i="5"/>
  <c r="DK40" i="5"/>
  <c r="DL39" i="5"/>
  <c r="DK39" i="5"/>
  <c r="DL38" i="5"/>
  <c r="DK38" i="5"/>
  <c r="DL37" i="5"/>
  <c r="DK37" i="5"/>
  <c r="DL34" i="5"/>
  <c r="DK34" i="5"/>
  <c r="DL33" i="5"/>
  <c r="DK33" i="5"/>
  <c r="DL32" i="5"/>
  <c r="DK32" i="5"/>
  <c r="DL31" i="5"/>
  <c r="DK31" i="5"/>
  <c r="DM44" i="5"/>
  <c r="DM43" i="5"/>
  <c r="AF43" i="5" s="1"/>
  <c r="DL16" i="5"/>
  <c r="DK16" i="5"/>
  <c r="DL15" i="5"/>
  <c r="DK15" i="5"/>
  <c r="DL14" i="5"/>
  <c r="DK14" i="5"/>
  <c r="DL13" i="5"/>
  <c r="AF25" i="5" s="1"/>
  <c r="DK13" i="5"/>
  <c r="AD53" i="1"/>
  <c r="AD52" i="1"/>
  <c r="AF44" i="1"/>
  <c r="AF43" i="1"/>
  <c r="AF28" i="1"/>
  <c r="AF27" i="1"/>
  <c r="AF26" i="1"/>
  <c r="AF25" i="1"/>
  <c r="AF22" i="1"/>
  <c r="AF21" i="1"/>
  <c r="AF20" i="1"/>
  <c r="AF19" i="1"/>
  <c r="DL41" i="1"/>
  <c r="DK41" i="1"/>
  <c r="DM40" i="1"/>
  <c r="DM39" i="1"/>
  <c r="DM38" i="1"/>
  <c r="DM37" i="1"/>
  <c r="AF37" i="1" s="1"/>
  <c r="DL35" i="1"/>
  <c r="DK35" i="1"/>
  <c r="DM34" i="1"/>
  <c r="DM33" i="1"/>
  <c r="DM32" i="1"/>
  <c r="DM31" i="1"/>
  <c r="AF31" i="1" s="1"/>
  <c r="DL17" i="1"/>
  <c r="AF29" i="1" s="1"/>
  <c r="DK17" i="1"/>
  <c r="AF23" i="1" s="1"/>
  <c r="DM16" i="1"/>
  <c r="DM15" i="1"/>
  <c r="DM14" i="1"/>
  <c r="DM13" i="1"/>
  <c r="AF13" i="1" s="1"/>
  <c r="AD53" i="2"/>
  <c r="AD52" i="2"/>
  <c r="AF28" i="2"/>
  <c r="AF25" i="2"/>
  <c r="AF22" i="2"/>
  <c r="AF21" i="2"/>
  <c r="AF19" i="2"/>
  <c r="AF43" i="2"/>
  <c r="DM40" i="2"/>
  <c r="DM39" i="2"/>
  <c r="DL41" i="2"/>
  <c r="DM34" i="2"/>
  <c r="DM16" i="2"/>
  <c r="AF27" i="2"/>
  <c r="DM15" i="2"/>
  <c r="AF26" i="2"/>
  <c r="AF20" i="2"/>
  <c r="DM13" i="2"/>
  <c r="AD53" i="3"/>
  <c r="AD52" i="3"/>
  <c r="AF44" i="3"/>
  <c r="AF43" i="3"/>
  <c r="AF28" i="3"/>
  <c r="AF27" i="3"/>
  <c r="AF26" i="3"/>
  <c r="AF25" i="3"/>
  <c r="AF22" i="3"/>
  <c r="AF21" i="3"/>
  <c r="AF20" i="3"/>
  <c r="AF19" i="3"/>
  <c r="AF14" i="3"/>
  <c r="AF13" i="3"/>
  <c r="DL41" i="3"/>
  <c r="DK41" i="3"/>
  <c r="DM40" i="3"/>
  <c r="DM39" i="3"/>
  <c r="DM38" i="3"/>
  <c r="DM41" i="3" s="1"/>
  <c r="DM37" i="3"/>
  <c r="AF40" i="3" s="1"/>
  <c r="DL35" i="3"/>
  <c r="DK35" i="3"/>
  <c r="DM34" i="3"/>
  <c r="DM33" i="3"/>
  <c r="DM32" i="3"/>
  <c r="DM31" i="3"/>
  <c r="AF31" i="3" s="1"/>
  <c r="DL17" i="3"/>
  <c r="AF29" i="3" s="1"/>
  <c r="DK17" i="3"/>
  <c r="AF23" i="3" s="1"/>
  <c r="DM16" i="3"/>
  <c r="DM15" i="3"/>
  <c r="DM14" i="3"/>
  <c r="DM13" i="3"/>
  <c r="AF16" i="3" s="1"/>
  <c r="AD52" i="4"/>
  <c r="AF44" i="4"/>
  <c r="AF43" i="4"/>
  <c r="AF28" i="4"/>
  <c r="AF27" i="4"/>
  <c r="AF26" i="4"/>
  <c r="AF25" i="4"/>
  <c r="AF22" i="4"/>
  <c r="AF21" i="4"/>
  <c r="AF20" i="4"/>
  <c r="AF19" i="4"/>
  <c r="DL41" i="4"/>
  <c r="DK41" i="4"/>
  <c r="DM40" i="4"/>
  <c r="DM39" i="4"/>
  <c r="DM38" i="4"/>
  <c r="DM37" i="4"/>
  <c r="AF37" i="4" s="1"/>
  <c r="DL35" i="4"/>
  <c r="DK35" i="4"/>
  <c r="DM34" i="4"/>
  <c r="DM33" i="4"/>
  <c r="DM32" i="4"/>
  <c r="DM31" i="4"/>
  <c r="AF31" i="4" s="1"/>
  <c r="DL17" i="4"/>
  <c r="AF29" i="4" s="1"/>
  <c r="DK17" i="4"/>
  <c r="AF23" i="4" s="1"/>
  <c r="DM16" i="4"/>
  <c r="DM15" i="4"/>
  <c r="DM14" i="4"/>
  <c r="DM13" i="4"/>
  <c r="AF15" i="2" l="1"/>
  <c r="AF14" i="4"/>
  <c r="DM35" i="1"/>
  <c r="AF14" i="1"/>
  <c r="DM38" i="5"/>
  <c r="DM35" i="3"/>
  <c r="AF35" i="3" s="1"/>
  <c r="AF41" i="3"/>
  <c r="AF37" i="3"/>
  <c r="DM31" i="5"/>
  <c r="AF31" i="5" s="1"/>
  <c r="AF33" i="3"/>
  <c r="AF34" i="3"/>
  <c r="DM17" i="3"/>
  <c r="AF17" i="3"/>
  <c r="DM13" i="5"/>
  <c r="AF13" i="5" s="1"/>
  <c r="AF16" i="1"/>
  <c r="AF38" i="3"/>
  <c r="AF39" i="3"/>
  <c r="AF32" i="3"/>
  <c r="AF15" i="3"/>
  <c r="AD53" i="5"/>
  <c r="AF26" i="5"/>
  <c r="AF21" i="5"/>
  <c r="AF27" i="5"/>
  <c r="DM14" i="5"/>
  <c r="DM39" i="5"/>
  <c r="AF22" i="5"/>
  <c r="DM33" i="5"/>
  <c r="AF44" i="5"/>
  <c r="DK17" i="5"/>
  <c r="AF23" i="5" s="1"/>
  <c r="AF28" i="5"/>
  <c r="DM37" i="5"/>
  <c r="AF38" i="5" s="1"/>
  <c r="AF19" i="5"/>
  <c r="DM32" i="5"/>
  <c r="AF32" i="5" s="1"/>
  <c r="AF20" i="5"/>
  <c r="DL35" i="5"/>
  <c r="DL41" i="5"/>
  <c r="DK35" i="5"/>
  <c r="DL17" i="5"/>
  <c r="AF29" i="5" s="1"/>
  <c r="DM40" i="5"/>
  <c r="DM15" i="5"/>
  <c r="AF15" i="5" s="1"/>
  <c r="DM16" i="5"/>
  <c r="AF16" i="5" s="1"/>
  <c r="DK41" i="5"/>
  <c r="DM34" i="5"/>
  <c r="DM41" i="1"/>
  <c r="AF41" i="1" s="1"/>
  <c r="AF35" i="1"/>
  <c r="AF40" i="1"/>
  <c r="AF15" i="1"/>
  <c r="AF33" i="1"/>
  <c r="AF34" i="1"/>
  <c r="AF39" i="1"/>
  <c r="AF32" i="1"/>
  <c r="AF38" i="1"/>
  <c r="DM17" i="1"/>
  <c r="AF17" i="1" s="1"/>
  <c r="DM38" i="2"/>
  <c r="DM37" i="2"/>
  <c r="AF37" i="2" s="1"/>
  <c r="AF44" i="2"/>
  <c r="AF13" i="2"/>
  <c r="AF16" i="2"/>
  <c r="DM31" i="2"/>
  <c r="AF31" i="2" s="1"/>
  <c r="DM32" i="2"/>
  <c r="AF32" i="2" s="1"/>
  <c r="DK35" i="2"/>
  <c r="DL35" i="2"/>
  <c r="DM14" i="2"/>
  <c r="DL17" i="2"/>
  <c r="AF29" i="2" s="1"/>
  <c r="DM33" i="2"/>
  <c r="DK17" i="2"/>
  <c r="AF23" i="2" s="1"/>
  <c r="DK41" i="2"/>
  <c r="AF38" i="4"/>
  <c r="AF16" i="4"/>
  <c r="DM17" i="4"/>
  <c r="DM35" i="4"/>
  <c r="AF35" i="4" s="1"/>
  <c r="AF17" i="4"/>
  <c r="AF39" i="4"/>
  <c r="AF33" i="4"/>
  <c r="AF40" i="4"/>
  <c r="AF34" i="4"/>
  <c r="AF13" i="4"/>
  <c r="AF32" i="4"/>
  <c r="AF15" i="4"/>
  <c r="DM41" i="4"/>
  <c r="AF41" i="4" s="1"/>
  <c r="H41" i="5"/>
  <c r="G41" i="5"/>
  <c r="F41" i="5"/>
  <c r="H40" i="5"/>
  <c r="G40" i="5"/>
  <c r="F40" i="5"/>
  <c r="H39" i="5"/>
  <c r="G39" i="5"/>
  <c r="F39" i="5"/>
  <c r="H38" i="5"/>
  <c r="G38" i="5"/>
  <c r="F38" i="5"/>
  <c r="H35" i="5"/>
  <c r="G35" i="5"/>
  <c r="F35" i="5"/>
  <c r="H34" i="5"/>
  <c r="G34" i="5"/>
  <c r="F34" i="5"/>
  <c r="H33" i="5"/>
  <c r="G33" i="5"/>
  <c r="F33" i="5"/>
  <c r="H32" i="5"/>
  <c r="G32" i="5"/>
  <c r="F32" i="5"/>
  <c r="DI40" i="5"/>
  <c r="DH40" i="5"/>
  <c r="DF40" i="5"/>
  <c r="DE40" i="5"/>
  <c r="DC40" i="5"/>
  <c r="DB40" i="5"/>
  <c r="CZ40" i="5"/>
  <c r="CY40" i="5"/>
  <c r="CW40" i="5"/>
  <c r="CV40" i="5"/>
  <c r="CT40" i="5"/>
  <c r="CS40" i="5"/>
  <c r="CQ40" i="5"/>
  <c r="CP40" i="5"/>
  <c r="CN40" i="5"/>
  <c r="CM40" i="5"/>
  <c r="CK40" i="5"/>
  <c r="CJ40" i="5"/>
  <c r="CH40" i="5"/>
  <c r="CG40" i="5"/>
  <c r="CE40" i="5"/>
  <c r="CD40" i="5"/>
  <c r="CF40" i="5" s="1"/>
  <c r="CB40" i="5"/>
  <c r="BY40" i="5"/>
  <c r="BX40" i="5"/>
  <c r="BV40" i="5"/>
  <c r="BU40" i="5"/>
  <c r="BS40" i="5"/>
  <c r="BR40" i="5"/>
  <c r="BP40" i="5"/>
  <c r="BO40" i="5"/>
  <c r="BM40" i="5"/>
  <c r="BL40" i="5"/>
  <c r="BJ40" i="5"/>
  <c r="BI40" i="5"/>
  <c r="BG40" i="5"/>
  <c r="BF40" i="5"/>
  <c r="BD40" i="5"/>
  <c r="BC40" i="5"/>
  <c r="BA40" i="5"/>
  <c r="AZ40" i="5"/>
  <c r="AX40" i="5"/>
  <c r="AW40" i="5"/>
  <c r="AU40" i="5"/>
  <c r="AT40" i="5"/>
  <c r="DI39" i="5"/>
  <c r="DH39" i="5"/>
  <c r="DF39" i="5"/>
  <c r="DE39" i="5"/>
  <c r="DC39" i="5"/>
  <c r="DB39" i="5"/>
  <c r="CZ39" i="5"/>
  <c r="CY39" i="5"/>
  <c r="CW39" i="5"/>
  <c r="CV39" i="5"/>
  <c r="CT39" i="5"/>
  <c r="CS39" i="5"/>
  <c r="CQ39" i="5"/>
  <c r="CP39" i="5"/>
  <c r="CN39" i="5"/>
  <c r="CM39" i="5"/>
  <c r="CK39" i="5"/>
  <c r="CJ39" i="5"/>
  <c r="CH39" i="5"/>
  <c r="CG39" i="5"/>
  <c r="CE39" i="5"/>
  <c r="CD39" i="5"/>
  <c r="CB39" i="5"/>
  <c r="CA39" i="5"/>
  <c r="BY39" i="5"/>
  <c r="BX39" i="5"/>
  <c r="BV39" i="5"/>
  <c r="BU39" i="5"/>
  <c r="BS39" i="5"/>
  <c r="BR39" i="5"/>
  <c r="BP39" i="5"/>
  <c r="BO39" i="5"/>
  <c r="BM39" i="5"/>
  <c r="BL39" i="5"/>
  <c r="BJ39" i="5"/>
  <c r="BI39" i="5"/>
  <c r="BG39" i="5"/>
  <c r="BF39" i="5"/>
  <c r="BD39" i="5"/>
  <c r="BC39" i="5"/>
  <c r="BA39" i="5"/>
  <c r="AZ39" i="5"/>
  <c r="AX39" i="5"/>
  <c r="AW39" i="5"/>
  <c r="AU39" i="5"/>
  <c r="AT39" i="5"/>
  <c r="BP38" i="5"/>
  <c r="BO38" i="5"/>
  <c r="BM38" i="5"/>
  <c r="BL38" i="5"/>
  <c r="BJ38" i="5"/>
  <c r="BI38" i="5"/>
  <c r="BG38" i="5"/>
  <c r="BF38" i="5"/>
  <c r="BD38" i="5"/>
  <c r="BC38" i="5"/>
  <c r="BA38" i="5"/>
  <c r="AZ38" i="5"/>
  <c r="AX38" i="5"/>
  <c r="AW38" i="5"/>
  <c r="AU38" i="5"/>
  <c r="AT38" i="5"/>
  <c r="DF37" i="5"/>
  <c r="DE37" i="5"/>
  <c r="DC37" i="5"/>
  <c r="DB37" i="5"/>
  <c r="CZ37" i="5"/>
  <c r="CY37" i="5"/>
  <c r="CW37" i="5"/>
  <c r="CV37" i="5"/>
  <c r="CT37" i="5"/>
  <c r="CS37" i="5"/>
  <c r="CQ37" i="5"/>
  <c r="CP37" i="5"/>
  <c r="CN37" i="5"/>
  <c r="CM37" i="5"/>
  <c r="CK37" i="5"/>
  <c r="CJ37" i="5"/>
  <c r="CH37" i="5"/>
  <c r="CG37" i="5"/>
  <c r="CE37" i="5"/>
  <c r="CD37" i="5"/>
  <c r="CB37" i="5"/>
  <c r="CA37" i="5"/>
  <c r="BY37" i="5"/>
  <c r="BX37" i="5"/>
  <c r="BV37" i="5"/>
  <c r="BU37" i="5"/>
  <c r="BS37" i="5"/>
  <c r="BR37" i="5"/>
  <c r="BP37" i="5"/>
  <c r="BO37" i="5"/>
  <c r="BM37" i="5"/>
  <c r="BL37" i="5"/>
  <c r="BJ37" i="5"/>
  <c r="BI37" i="5"/>
  <c r="BG37" i="5"/>
  <c r="BF37" i="5"/>
  <c r="BD37" i="5"/>
  <c r="BC37" i="5"/>
  <c r="BA37" i="5"/>
  <c r="AX37" i="5"/>
  <c r="AW37" i="5"/>
  <c r="AU37" i="5"/>
  <c r="AT37" i="5"/>
  <c r="DI34" i="5"/>
  <c r="DH34" i="5"/>
  <c r="DF34" i="5"/>
  <c r="DE34" i="5"/>
  <c r="DC34" i="5"/>
  <c r="DB34" i="5"/>
  <c r="CZ34" i="5"/>
  <c r="CY34" i="5"/>
  <c r="CW34" i="5"/>
  <c r="CV34" i="5"/>
  <c r="CT34" i="5"/>
  <c r="CS34" i="5"/>
  <c r="CQ34" i="5"/>
  <c r="CP34" i="5"/>
  <c r="CN34" i="5"/>
  <c r="CM34" i="5"/>
  <c r="CK34" i="5"/>
  <c r="CJ34" i="5"/>
  <c r="CH34" i="5"/>
  <c r="CG34" i="5"/>
  <c r="CE34" i="5"/>
  <c r="CD34" i="5"/>
  <c r="CB34" i="5"/>
  <c r="CA34" i="5"/>
  <c r="BY34" i="5"/>
  <c r="BX34" i="5"/>
  <c r="BV34" i="5"/>
  <c r="BU34" i="5"/>
  <c r="BS34" i="5"/>
  <c r="BR34" i="5"/>
  <c r="BP34" i="5"/>
  <c r="BO34" i="5"/>
  <c r="BM34" i="5"/>
  <c r="BL34" i="5"/>
  <c r="BJ34" i="5"/>
  <c r="BI34" i="5"/>
  <c r="BG34" i="5"/>
  <c r="BF34" i="5"/>
  <c r="BD34" i="5"/>
  <c r="BC34" i="5"/>
  <c r="BA34" i="5"/>
  <c r="AZ34" i="5"/>
  <c r="AU34" i="5"/>
  <c r="AT34" i="5"/>
  <c r="DH33" i="5"/>
  <c r="DF33" i="5"/>
  <c r="DE33" i="5"/>
  <c r="DC33" i="5"/>
  <c r="DB33" i="5"/>
  <c r="CZ33" i="5"/>
  <c r="CY33" i="5"/>
  <c r="CW33" i="5"/>
  <c r="CV33" i="5"/>
  <c r="CT33" i="5"/>
  <c r="CS33" i="5"/>
  <c r="CQ33" i="5"/>
  <c r="CP33" i="5"/>
  <c r="CN33" i="5"/>
  <c r="CM33" i="5"/>
  <c r="CK33" i="5"/>
  <c r="CJ33" i="5"/>
  <c r="CH33" i="5"/>
  <c r="CG33" i="5"/>
  <c r="CE33" i="5"/>
  <c r="CD33" i="5"/>
  <c r="CB33" i="5"/>
  <c r="CA33" i="5"/>
  <c r="BY33" i="5"/>
  <c r="BX33" i="5"/>
  <c r="BV33" i="5"/>
  <c r="BU33" i="5"/>
  <c r="BS33" i="5"/>
  <c r="BR33" i="5"/>
  <c r="BP33" i="5"/>
  <c r="BO33" i="5"/>
  <c r="BM33" i="5"/>
  <c r="BL33" i="5"/>
  <c r="BJ33" i="5"/>
  <c r="BI33" i="5"/>
  <c r="BG33" i="5"/>
  <c r="BF33" i="5"/>
  <c r="BD33" i="5"/>
  <c r="BC33" i="5"/>
  <c r="BA33" i="5"/>
  <c r="AX33" i="5"/>
  <c r="AU33" i="5"/>
  <c r="AT33" i="5"/>
  <c r="DF32" i="5"/>
  <c r="DE32" i="5"/>
  <c r="BP32" i="5"/>
  <c r="BO32" i="5"/>
  <c r="BM32" i="5"/>
  <c r="BL32" i="5"/>
  <c r="BJ32" i="5"/>
  <c r="BI32" i="5"/>
  <c r="BG32" i="5"/>
  <c r="BF32" i="5"/>
  <c r="BD32" i="5"/>
  <c r="BC32" i="5"/>
  <c r="BA32" i="5"/>
  <c r="AZ32" i="5"/>
  <c r="AW32" i="5"/>
  <c r="AU32" i="5"/>
  <c r="AT32" i="5"/>
  <c r="DF31" i="5"/>
  <c r="DE31" i="5"/>
  <c r="DC31" i="5"/>
  <c r="DB31" i="5"/>
  <c r="CZ31" i="5"/>
  <c r="CY31" i="5"/>
  <c r="CW31" i="5"/>
  <c r="CV31" i="5"/>
  <c r="CT31" i="5"/>
  <c r="CS31" i="5"/>
  <c r="CQ31" i="5"/>
  <c r="CP31" i="5"/>
  <c r="CN31" i="5"/>
  <c r="CM31" i="5"/>
  <c r="CK31" i="5"/>
  <c r="CJ31" i="5"/>
  <c r="CH31" i="5"/>
  <c r="CG31" i="5"/>
  <c r="CE31" i="5"/>
  <c r="CD31" i="5"/>
  <c r="CB31" i="5"/>
  <c r="CA31" i="5"/>
  <c r="BY31" i="5"/>
  <c r="BX31" i="5"/>
  <c r="BV31" i="5"/>
  <c r="BU31" i="5"/>
  <c r="BS31" i="5"/>
  <c r="BR31" i="5"/>
  <c r="BP31" i="5"/>
  <c r="BO31" i="5"/>
  <c r="BM31" i="5"/>
  <c r="BL31" i="5"/>
  <c r="BJ31" i="5"/>
  <c r="BI31" i="5"/>
  <c r="BG31" i="5"/>
  <c r="BF31" i="5"/>
  <c r="BD31" i="5"/>
  <c r="BC31" i="5"/>
  <c r="BA31" i="5"/>
  <c r="AZ31" i="5"/>
  <c r="AX31" i="5"/>
  <c r="AW31" i="5"/>
  <c r="AU31" i="5"/>
  <c r="AT31" i="5"/>
  <c r="Z44" i="2"/>
  <c r="BS38" i="2"/>
  <c r="BS38" i="5" s="1"/>
  <c r="BR38" i="2"/>
  <c r="BR38" i="5" s="1"/>
  <c r="BS32" i="2"/>
  <c r="BS32" i="5" s="1"/>
  <c r="BR32" i="2"/>
  <c r="BR32" i="5" s="1"/>
  <c r="BV38" i="2"/>
  <c r="BV38" i="5" s="1"/>
  <c r="BU38" i="2"/>
  <c r="BU38" i="5" s="1"/>
  <c r="BV32" i="2"/>
  <c r="BV32" i="5" s="1"/>
  <c r="BU32" i="2"/>
  <c r="BU32" i="5" s="1"/>
  <c r="BY38" i="2"/>
  <c r="BY38" i="5" s="1"/>
  <c r="BX38" i="2"/>
  <c r="BX38" i="5" s="1"/>
  <c r="BY32" i="2"/>
  <c r="BY32" i="5" s="1"/>
  <c r="BX32" i="2"/>
  <c r="BX32" i="5" s="1"/>
  <c r="CB38" i="2"/>
  <c r="CB38" i="5" s="1"/>
  <c r="CA38" i="2"/>
  <c r="CA38" i="5" s="1"/>
  <c r="CB32" i="2"/>
  <c r="CB32" i="5" s="1"/>
  <c r="CA32" i="2"/>
  <c r="CA32" i="5" s="1"/>
  <c r="CE38" i="2"/>
  <c r="CE38" i="5" s="1"/>
  <c r="CD38" i="2"/>
  <c r="CD38" i="5" s="1"/>
  <c r="CE32" i="2"/>
  <c r="CE32" i="5" s="1"/>
  <c r="CD32" i="2"/>
  <c r="CD32" i="5" s="1"/>
  <c r="CG38" i="2"/>
  <c r="CG38" i="5" s="1"/>
  <c r="CH38" i="2"/>
  <c r="CH38" i="5" s="1"/>
  <c r="CH32" i="2"/>
  <c r="CH32" i="5" s="1"/>
  <c r="CG32" i="2"/>
  <c r="CG32" i="5" s="1"/>
  <c r="CK38" i="2"/>
  <c r="CK38" i="5" s="1"/>
  <c r="CJ38" i="2"/>
  <c r="CJ38" i="5" s="1"/>
  <c r="CK32" i="2"/>
  <c r="CK32" i="5" s="1"/>
  <c r="CJ32" i="2"/>
  <c r="CJ32" i="5" s="1"/>
  <c r="CN38" i="2"/>
  <c r="CN38" i="5" s="1"/>
  <c r="CM38" i="2"/>
  <c r="CM38" i="5" s="1"/>
  <c r="CN32" i="2"/>
  <c r="CN32" i="5" s="1"/>
  <c r="CM32" i="2"/>
  <c r="CM32" i="5" s="1"/>
  <c r="CQ38" i="2"/>
  <c r="CQ38" i="5" s="1"/>
  <c r="CP38" i="2"/>
  <c r="CP38" i="5" s="1"/>
  <c r="CQ32" i="2"/>
  <c r="CQ32" i="5" s="1"/>
  <c r="CP32" i="2"/>
  <c r="CP32" i="5" s="1"/>
  <c r="H41" i="2"/>
  <c r="G41" i="2"/>
  <c r="F41" i="2"/>
  <c r="H40" i="2"/>
  <c r="G40" i="2"/>
  <c r="F40" i="2"/>
  <c r="H39" i="2"/>
  <c r="G39" i="2"/>
  <c r="F39" i="2"/>
  <c r="H38" i="2"/>
  <c r="G38" i="2"/>
  <c r="F38" i="2"/>
  <c r="H35" i="2"/>
  <c r="G35" i="2"/>
  <c r="F35" i="2"/>
  <c r="H34" i="2"/>
  <c r="G34" i="2"/>
  <c r="F34" i="2"/>
  <c r="H33" i="2"/>
  <c r="G33" i="2"/>
  <c r="F33" i="2"/>
  <c r="H32" i="2"/>
  <c r="G32" i="2"/>
  <c r="F32" i="2"/>
  <c r="DI38" i="5"/>
  <c r="DI32" i="5"/>
  <c r="DI37" i="5"/>
  <c r="DH37" i="5"/>
  <c r="DI31" i="5"/>
  <c r="DH31" i="5"/>
  <c r="AF38" i="2" l="1"/>
  <c r="AF14" i="5"/>
  <c r="AF33" i="5"/>
  <c r="DM41" i="2"/>
  <c r="AF41" i="2" s="1"/>
  <c r="AF40" i="2"/>
  <c r="AF39" i="2"/>
  <c r="CX37" i="5"/>
  <c r="AA37" i="5" s="1"/>
  <c r="BN38" i="5"/>
  <c r="BQ31" i="5"/>
  <c r="P31" i="5" s="1"/>
  <c r="CU31" i="5"/>
  <c r="Z31" i="5" s="1"/>
  <c r="AF39" i="5"/>
  <c r="AF37" i="5"/>
  <c r="DM35" i="5"/>
  <c r="AF35" i="5" s="1"/>
  <c r="AF34" i="5"/>
  <c r="DM41" i="5"/>
  <c r="AF41" i="5" s="1"/>
  <c r="AF40" i="5"/>
  <c r="CC33" i="5"/>
  <c r="BQ37" i="5"/>
  <c r="P37" i="5" s="1"/>
  <c r="CU37" i="5"/>
  <c r="Z37" i="5" s="1"/>
  <c r="DM17" i="5"/>
  <c r="AF17" i="5" s="1"/>
  <c r="DD34" i="5"/>
  <c r="CO40" i="5"/>
  <c r="CR39" i="5"/>
  <c r="BE40" i="5"/>
  <c r="BW34" i="5"/>
  <c r="DA34" i="5"/>
  <c r="DA40" i="5"/>
  <c r="BK32" i="5"/>
  <c r="CL34" i="5"/>
  <c r="CR33" i="5"/>
  <c r="BB39" i="5"/>
  <c r="CX31" i="5"/>
  <c r="AA31" i="5" s="1"/>
  <c r="DM17" i="2"/>
  <c r="AF17" i="2" s="1"/>
  <c r="AF14" i="2"/>
  <c r="DG33" i="5"/>
  <c r="DM35" i="2"/>
  <c r="AF35" i="2" s="1"/>
  <c r="AF33" i="2"/>
  <c r="CX40" i="5"/>
  <c r="AF34" i="2"/>
  <c r="BN32" i="5"/>
  <c r="AV34" i="5"/>
  <c r="DG34" i="5"/>
  <c r="DD40" i="5"/>
  <c r="CF32" i="5"/>
  <c r="DG40" i="5"/>
  <c r="AY31" i="5"/>
  <c r="J31" i="5" s="1"/>
  <c r="DG31" i="5"/>
  <c r="BK33" i="5"/>
  <c r="CO33" i="5"/>
  <c r="CC37" i="5"/>
  <c r="T37" i="5" s="1"/>
  <c r="DG37" i="5"/>
  <c r="AD37" i="5" s="1"/>
  <c r="CF38" i="5"/>
  <c r="BG35" i="5"/>
  <c r="BW31" i="5"/>
  <c r="R31" i="5" s="1"/>
  <c r="DA31" i="5"/>
  <c r="AB31" i="5" s="1"/>
  <c r="DA37" i="5"/>
  <c r="AB37" i="5" s="1"/>
  <c r="BQ38" i="5"/>
  <c r="BE39" i="5"/>
  <c r="CL40" i="5"/>
  <c r="BH31" i="5"/>
  <c r="M31" i="5" s="1"/>
  <c r="CL31" i="5"/>
  <c r="W31" i="5" s="1"/>
  <c r="BT33" i="5"/>
  <c r="BH37" i="5"/>
  <c r="M37" i="5" s="1"/>
  <c r="CL37" i="5"/>
  <c r="W37" i="5" s="1"/>
  <c r="BE32" i="5"/>
  <c r="CU40" i="5"/>
  <c r="CU34" i="5"/>
  <c r="BA41" i="5"/>
  <c r="BE38" i="5"/>
  <c r="BW39" i="5"/>
  <c r="DA39" i="5"/>
  <c r="BD41" i="5"/>
  <c r="CR31" i="5"/>
  <c r="BH38" i="5"/>
  <c r="AV39" i="5"/>
  <c r="BQ40" i="5"/>
  <c r="AV31" i="5"/>
  <c r="I31" i="5" s="1"/>
  <c r="BZ31" i="5"/>
  <c r="S31" i="5" s="1"/>
  <c r="BH33" i="5"/>
  <c r="CL33" i="5"/>
  <c r="CC38" i="5"/>
  <c r="BE31" i="5"/>
  <c r="CN41" i="5"/>
  <c r="CQ35" i="5"/>
  <c r="BS35" i="5"/>
  <c r="BO35" i="5"/>
  <c r="BP35" i="5"/>
  <c r="BE34" i="5"/>
  <c r="CI34" i="5"/>
  <c r="BZ37" i="5"/>
  <c r="S37" i="5" s="1"/>
  <c r="BH39" i="5"/>
  <c r="CL39" i="5"/>
  <c r="AY40" i="5"/>
  <c r="CI31" i="5"/>
  <c r="V31" i="5" s="1"/>
  <c r="CO34" i="5"/>
  <c r="BN34" i="5"/>
  <c r="CR34" i="5"/>
  <c r="BE37" i="5"/>
  <c r="CI37" i="5"/>
  <c r="V37" i="5" s="1"/>
  <c r="DJ37" i="5"/>
  <c r="AE37" i="5" s="1"/>
  <c r="CI38" i="5"/>
  <c r="CE35" i="5"/>
  <c r="BQ33" i="5"/>
  <c r="P33" i="5" s="1"/>
  <c r="CU33" i="5"/>
  <c r="Z33" i="5" s="1"/>
  <c r="CI40" i="5"/>
  <c r="BW33" i="5"/>
  <c r="BQ34" i="5"/>
  <c r="P34" i="5" s="1"/>
  <c r="BN37" i="5"/>
  <c r="O38" i="5" s="1"/>
  <c r="BC35" i="5"/>
  <c r="BZ39" i="5"/>
  <c r="BD35" i="5"/>
  <c r="BT31" i="5"/>
  <c r="Q31" i="5" s="1"/>
  <c r="CE41" i="5"/>
  <c r="CG41" i="5"/>
  <c r="CH41" i="5"/>
  <c r="BZ40" i="5"/>
  <c r="CB41" i="5"/>
  <c r="AY37" i="5"/>
  <c r="J37" i="5" s="1"/>
  <c r="BG41" i="5"/>
  <c r="BB31" i="5"/>
  <c r="CF31" i="5"/>
  <c r="DJ31" i="5"/>
  <c r="AE31" i="5" s="1"/>
  <c r="CF37" i="5"/>
  <c r="BS41" i="5"/>
  <c r="CO39" i="5"/>
  <c r="CI32" i="5"/>
  <c r="BN40" i="5"/>
  <c r="CG35" i="5"/>
  <c r="BV41" i="5"/>
  <c r="BT34" i="5"/>
  <c r="CA35" i="5"/>
  <c r="CQ41" i="5"/>
  <c r="BK31" i="5"/>
  <c r="CO31" i="5"/>
  <c r="X31" i="5" s="1"/>
  <c r="BK37" i="5"/>
  <c r="CO37" i="5"/>
  <c r="BT39" i="5"/>
  <c r="BK40" i="5"/>
  <c r="BE33" i="5"/>
  <c r="BH40" i="5"/>
  <c r="BY41" i="5"/>
  <c r="CB35" i="5"/>
  <c r="BU35" i="5"/>
  <c r="BB34" i="5"/>
  <c r="BV35" i="5"/>
  <c r="BL35" i="5"/>
  <c r="DJ34" i="5"/>
  <c r="BZ32" i="5"/>
  <c r="BM35" i="5"/>
  <c r="CC39" i="5"/>
  <c r="DG39" i="5"/>
  <c r="BT40" i="5"/>
  <c r="CP35" i="5"/>
  <c r="CH35" i="5"/>
  <c r="BZ34" i="5"/>
  <c r="CD41" i="5"/>
  <c r="AU35" i="5"/>
  <c r="BY35" i="5"/>
  <c r="BX35" i="5"/>
  <c r="CM41" i="5"/>
  <c r="CC32" i="5"/>
  <c r="AV37" i="5"/>
  <c r="BJ41" i="5"/>
  <c r="DJ39" i="5"/>
  <c r="BW40" i="5"/>
  <c r="BI41" i="5"/>
  <c r="BK39" i="5"/>
  <c r="BH32" i="5"/>
  <c r="BF35" i="5"/>
  <c r="BZ38" i="5"/>
  <c r="BX41" i="5"/>
  <c r="BF41" i="5"/>
  <c r="DD37" i="5"/>
  <c r="AC37" i="5" s="1"/>
  <c r="AV40" i="5"/>
  <c r="BN31" i="5"/>
  <c r="DE35" i="5"/>
  <c r="AU41" i="5"/>
  <c r="BA35" i="5"/>
  <c r="DF35" i="5"/>
  <c r="BH34" i="5"/>
  <c r="AW41" i="5"/>
  <c r="BL41" i="5"/>
  <c r="BB40" i="5"/>
  <c r="BI35" i="5"/>
  <c r="AX41" i="5"/>
  <c r="CX33" i="5"/>
  <c r="BJ35" i="5"/>
  <c r="CR37" i="5"/>
  <c r="AZ41" i="5"/>
  <c r="BQ39" i="5"/>
  <c r="CU39" i="5"/>
  <c r="DJ40" i="5"/>
  <c r="CK35" i="5"/>
  <c r="DI41" i="5"/>
  <c r="BT37" i="5"/>
  <c r="CJ35" i="5"/>
  <c r="CX39" i="5"/>
  <c r="BZ33" i="5"/>
  <c r="CC31" i="5"/>
  <c r="DD31" i="5"/>
  <c r="AC31" i="5" s="1"/>
  <c r="CN35" i="5"/>
  <c r="BW37" i="5"/>
  <c r="BK38" i="5"/>
  <c r="AY39" i="5"/>
  <c r="CR40" i="5"/>
  <c r="BU41" i="5"/>
  <c r="BW38" i="5"/>
  <c r="BM41" i="5"/>
  <c r="CJ41" i="5"/>
  <c r="CL38" i="5"/>
  <c r="AV38" i="5"/>
  <c r="BT38" i="5"/>
  <c r="DD39" i="5"/>
  <c r="CI39" i="5"/>
  <c r="BB38" i="5"/>
  <c r="CK41" i="5"/>
  <c r="BC41" i="5"/>
  <c r="BP41" i="5"/>
  <c r="CP41" i="5"/>
  <c r="CR38" i="5"/>
  <c r="CF39" i="5"/>
  <c r="AY38" i="5"/>
  <c r="BN39" i="5"/>
  <c r="AT41" i="5"/>
  <c r="BO41" i="5"/>
  <c r="BR41" i="5"/>
  <c r="CO38" i="5"/>
  <c r="DG32" i="5"/>
  <c r="BQ32" i="5"/>
  <c r="CC34" i="5"/>
  <c r="CF34" i="5"/>
  <c r="CD35" i="5"/>
  <c r="BN33" i="5"/>
  <c r="DA33" i="5"/>
  <c r="DD33" i="5"/>
  <c r="CL32" i="5"/>
  <c r="CM35" i="5"/>
  <c r="CO32" i="5"/>
  <c r="CF33" i="5"/>
  <c r="CX34" i="5"/>
  <c r="BR35" i="5"/>
  <c r="BT32" i="5"/>
  <c r="CI33" i="5"/>
  <c r="AV32" i="5"/>
  <c r="BB32" i="5"/>
  <c r="BK34" i="5"/>
  <c r="AV33" i="5"/>
  <c r="AT35" i="5"/>
  <c r="CR32" i="5"/>
  <c r="BW32" i="5"/>
  <c r="CT38" i="2"/>
  <c r="CT38" i="5" s="1"/>
  <c r="CT41" i="5" s="1"/>
  <c r="CS38" i="2"/>
  <c r="CS38" i="5" s="1"/>
  <c r="CT32" i="2"/>
  <c r="CT32" i="5" s="1"/>
  <c r="CT35" i="5" s="1"/>
  <c r="CS32" i="2"/>
  <c r="CS32" i="5" s="1"/>
  <c r="CW38" i="2"/>
  <c r="CW38" i="5" s="1"/>
  <c r="CW41" i="5" s="1"/>
  <c r="CV38" i="2"/>
  <c r="CV38" i="5" s="1"/>
  <c r="CW32" i="2"/>
  <c r="CW32" i="5" s="1"/>
  <c r="CW35" i="5" s="1"/>
  <c r="CV32" i="2"/>
  <c r="CV32" i="5" s="1"/>
  <c r="CV35" i="5" s="1"/>
  <c r="CZ38" i="2"/>
  <c r="CZ38" i="5" s="1"/>
  <c r="CZ41" i="5" s="1"/>
  <c r="CY38" i="2"/>
  <c r="CY38" i="5" s="1"/>
  <c r="CZ32" i="2"/>
  <c r="CZ32" i="5" s="1"/>
  <c r="CZ35" i="5" s="1"/>
  <c r="CY32" i="2"/>
  <c r="CY32" i="5" s="1"/>
  <c r="DF38" i="2"/>
  <c r="DE38" i="2"/>
  <c r="DE38" i="5" s="1"/>
  <c r="DE41" i="5" s="1"/>
  <c r="DC38" i="2"/>
  <c r="DC38" i="5" s="1"/>
  <c r="DC41" i="5" s="1"/>
  <c r="DB38" i="2"/>
  <c r="DB38" i="5" s="1"/>
  <c r="DB41" i="5" s="1"/>
  <c r="DC32" i="2"/>
  <c r="DC32" i="5" s="1"/>
  <c r="DC35" i="5" s="1"/>
  <c r="DB32" i="2"/>
  <c r="DB32" i="5" s="1"/>
  <c r="DH38" i="5"/>
  <c r="DH41" i="5" s="1"/>
  <c r="DI33" i="5"/>
  <c r="DJ33" i="5" s="1"/>
  <c r="DH32" i="5"/>
  <c r="DH35" i="5" s="1"/>
  <c r="DJ40" i="2"/>
  <c r="DG40" i="2"/>
  <c r="DD40" i="2"/>
  <c r="DA40" i="2"/>
  <c r="CX40" i="2"/>
  <c r="CU40" i="2"/>
  <c r="CR40" i="2"/>
  <c r="CO40" i="2"/>
  <c r="CL40" i="2"/>
  <c r="CI40" i="2"/>
  <c r="CF40" i="2"/>
  <c r="CC40" i="2"/>
  <c r="BZ40" i="2"/>
  <c r="BW40" i="2"/>
  <c r="BR41" i="2"/>
  <c r="BQ40" i="2"/>
  <c r="BN40" i="2"/>
  <c r="BK40" i="2"/>
  <c r="BH40" i="2"/>
  <c r="BE40" i="2"/>
  <c r="BB40" i="2"/>
  <c r="AZ41" i="2"/>
  <c r="AY40" i="2"/>
  <c r="AV40" i="2"/>
  <c r="DJ39" i="2"/>
  <c r="CU39" i="2"/>
  <c r="CR39" i="2"/>
  <c r="CO39" i="2"/>
  <c r="CK41" i="2"/>
  <c r="CL39" i="2"/>
  <c r="CH41" i="2"/>
  <c r="CG41" i="2"/>
  <c r="CE41" i="2"/>
  <c r="CD41" i="2"/>
  <c r="CB41" i="2"/>
  <c r="CC39" i="2"/>
  <c r="BZ39" i="2"/>
  <c r="BW39" i="2"/>
  <c r="BT39" i="2"/>
  <c r="BO41" i="2"/>
  <c r="BM41" i="2"/>
  <c r="BL41" i="2"/>
  <c r="BJ41" i="2"/>
  <c r="BI41" i="2"/>
  <c r="BG41" i="2"/>
  <c r="BH39" i="2"/>
  <c r="BE39" i="2"/>
  <c r="BB39" i="2"/>
  <c r="AX41" i="2"/>
  <c r="AU41" i="2"/>
  <c r="AT41" i="2"/>
  <c r="DI41" i="2"/>
  <c r="CQ41" i="2"/>
  <c r="CP41" i="2"/>
  <c r="CO38" i="2"/>
  <c r="CM41" i="2"/>
  <c r="CL38" i="2"/>
  <c r="CI38" i="2"/>
  <c r="CF38" i="2"/>
  <c r="CC38" i="2"/>
  <c r="BY41" i="2"/>
  <c r="BZ38" i="2"/>
  <c r="BV41" i="2"/>
  <c r="BU41" i="2"/>
  <c r="BT38" i="2"/>
  <c r="BS41" i="2"/>
  <c r="BQ38" i="2"/>
  <c r="BN38" i="2"/>
  <c r="BK38" i="2"/>
  <c r="BH38" i="2"/>
  <c r="BD41" i="2"/>
  <c r="BE38" i="2"/>
  <c r="BB38" i="2"/>
  <c r="BA41" i="2"/>
  <c r="AY38" i="2"/>
  <c r="AV38" i="2"/>
  <c r="DJ37" i="2"/>
  <c r="AE37" i="2" s="1"/>
  <c r="DG37" i="2"/>
  <c r="AD37" i="2" s="1"/>
  <c r="DD37" i="2"/>
  <c r="AC37" i="2" s="1"/>
  <c r="DA37" i="2"/>
  <c r="AB37" i="2" s="1"/>
  <c r="CX37" i="2"/>
  <c r="AA37" i="2" s="1"/>
  <c r="CU37" i="2"/>
  <c r="Z37" i="2" s="1"/>
  <c r="CR37" i="2"/>
  <c r="CO37" i="2"/>
  <c r="CL37" i="2"/>
  <c r="CI37" i="2"/>
  <c r="CF37" i="2"/>
  <c r="CC37" i="2"/>
  <c r="BZ37" i="2"/>
  <c r="BW37" i="2"/>
  <c r="BT37" i="2"/>
  <c r="BQ37" i="2"/>
  <c r="BN37" i="2"/>
  <c r="BK37" i="2"/>
  <c r="BH37" i="2"/>
  <c r="BE37" i="2"/>
  <c r="BB37" i="2"/>
  <c r="K37" i="2" s="1"/>
  <c r="AY37" i="2"/>
  <c r="AV37" i="2"/>
  <c r="DJ34" i="2"/>
  <c r="DG34" i="2"/>
  <c r="DD34" i="2"/>
  <c r="DA34" i="2"/>
  <c r="CX34" i="2"/>
  <c r="CU34" i="2"/>
  <c r="CR34" i="2"/>
  <c r="CO34" i="2"/>
  <c r="CL34" i="2"/>
  <c r="CI34" i="2"/>
  <c r="CF34" i="2"/>
  <c r="BZ34" i="2"/>
  <c r="BW34" i="2"/>
  <c r="BT34" i="2"/>
  <c r="BQ34" i="2"/>
  <c r="BN34" i="2"/>
  <c r="BK34" i="2"/>
  <c r="BH34" i="2"/>
  <c r="BE34" i="2"/>
  <c r="BB34" i="2"/>
  <c r="AY34" i="2"/>
  <c r="AV34" i="2"/>
  <c r="DF35" i="2"/>
  <c r="DE35" i="2"/>
  <c r="CX33" i="2"/>
  <c r="CR33" i="2"/>
  <c r="CN35" i="2"/>
  <c r="CM35" i="2"/>
  <c r="CK35" i="2"/>
  <c r="CJ35" i="2"/>
  <c r="CH35" i="2"/>
  <c r="CI33" i="2"/>
  <c r="CE35" i="2"/>
  <c r="CF33" i="2"/>
  <c r="BY35" i="2"/>
  <c r="BW33" i="2"/>
  <c r="BS35" i="2"/>
  <c r="BT33" i="2"/>
  <c r="BP35" i="2"/>
  <c r="BO35" i="2"/>
  <c r="BM35" i="2"/>
  <c r="BL35" i="2"/>
  <c r="BJ35" i="2"/>
  <c r="BI35" i="2"/>
  <c r="BE33" i="2"/>
  <c r="BB33" i="2"/>
  <c r="AX35" i="2"/>
  <c r="AW35" i="2"/>
  <c r="AU35" i="2"/>
  <c r="AT35" i="2"/>
  <c r="DG32" i="2"/>
  <c r="CQ35" i="2"/>
  <c r="CP35" i="2"/>
  <c r="CO32" i="2"/>
  <c r="CL32" i="2"/>
  <c r="CI32" i="2"/>
  <c r="CF32" i="2"/>
  <c r="CC32" i="2"/>
  <c r="BZ32" i="2"/>
  <c r="BV35" i="2"/>
  <c r="BU35" i="2"/>
  <c r="BT32" i="2"/>
  <c r="BQ32" i="2"/>
  <c r="BN32" i="2"/>
  <c r="BK32" i="2"/>
  <c r="BH32" i="2"/>
  <c r="BD35" i="2"/>
  <c r="BE32" i="2"/>
  <c r="BB32" i="2"/>
  <c r="BA35" i="2"/>
  <c r="AY32" i="2"/>
  <c r="AV32" i="2"/>
  <c r="DJ31" i="2"/>
  <c r="AE31" i="2" s="1"/>
  <c r="DG31" i="2"/>
  <c r="AD31" i="2" s="1"/>
  <c r="DD31" i="2"/>
  <c r="AC31" i="2" s="1"/>
  <c r="DA31" i="2"/>
  <c r="AB31" i="2" s="1"/>
  <c r="CX31" i="2"/>
  <c r="AA31" i="2" s="1"/>
  <c r="CU31" i="2"/>
  <c r="Z31" i="2" s="1"/>
  <c r="CR31" i="2"/>
  <c r="CO31" i="2"/>
  <c r="CL31" i="2"/>
  <c r="CI31" i="2"/>
  <c r="CF31" i="2"/>
  <c r="CC31" i="2"/>
  <c r="BZ31" i="2"/>
  <c r="BW31" i="2"/>
  <c r="BT31" i="2"/>
  <c r="BQ31" i="2"/>
  <c r="BN31" i="2"/>
  <c r="BK31" i="2"/>
  <c r="BH31" i="2"/>
  <c r="BE31" i="2"/>
  <c r="BB31" i="2"/>
  <c r="AY31" i="2"/>
  <c r="AV31" i="2"/>
  <c r="H41" i="4"/>
  <c r="G41" i="4"/>
  <c r="F41" i="4"/>
  <c r="H40" i="4"/>
  <c r="G40" i="4"/>
  <c r="F40" i="4"/>
  <c r="H39" i="4"/>
  <c r="G39" i="4"/>
  <c r="F39" i="4"/>
  <c r="H38" i="4"/>
  <c r="G38" i="4"/>
  <c r="F38" i="4"/>
  <c r="H35" i="4"/>
  <c r="G35" i="4"/>
  <c r="F35" i="4"/>
  <c r="H34" i="4"/>
  <c r="G34" i="4"/>
  <c r="F34" i="4"/>
  <c r="H33" i="4"/>
  <c r="G33" i="4"/>
  <c r="F33" i="4"/>
  <c r="H32" i="4"/>
  <c r="G32" i="4"/>
  <c r="F32" i="4"/>
  <c r="H41" i="3"/>
  <c r="G41" i="3"/>
  <c r="F41" i="3"/>
  <c r="AE40" i="3"/>
  <c r="AD40" i="3"/>
  <c r="AC40" i="3"/>
  <c r="AB40" i="3"/>
  <c r="AA40" i="3"/>
  <c r="Z40" i="3"/>
  <c r="X40" i="3"/>
  <c r="W40" i="3"/>
  <c r="H40" i="3"/>
  <c r="G40" i="3"/>
  <c r="F40" i="3"/>
  <c r="Q39" i="3"/>
  <c r="I39" i="3"/>
  <c r="H39" i="3"/>
  <c r="G39" i="3"/>
  <c r="F39" i="3"/>
  <c r="H38" i="3"/>
  <c r="G38" i="3"/>
  <c r="F38" i="3"/>
  <c r="O37" i="3"/>
  <c r="N37" i="3"/>
  <c r="M37" i="3"/>
  <c r="L37" i="3"/>
  <c r="K37" i="3"/>
  <c r="J37" i="3"/>
  <c r="I37" i="3"/>
  <c r="H35" i="3"/>
  <c r="G35" i="3"/>
  <c r="F35" i="3"/>
  <c r="H34" i="3"/>
  <c r="G34" i="3"/>
  <c r="F34" i="3"/>
  <c r="AA33" i="3"/>
  <c r="Z33" i="3"/>
  <c r="Y33" i="3"/>
  <c r="H33" i="3"/>
  <c r="G33" i="3"/>
  <c r="F33" i="3"/>
  <c r="Z32" i="3"/>
  <c r="H32" i="3"/>
  <c r="G32" i="3"/>
  <c r="F32" i="3"/>
  <c r="AE31" i="3"/>
  <c r="AD31" i="3"/>
  <c r="AC31" i="3"/>
  <c r="AB31" i="3"/>
  <c r="AA31" i="3"/>
  <c r="Z31" i="3"/>
  <c r="Y31" i="3"/>
  <c r="K31" i="3"/>
  <c r="J31" i="3"/>
  <c r="I31" i="3"/>
  <c r="BY41" i="3"/>
  <c r="BX41" i="3"/>
  <c r="BA41" i="3"/>
  <c r="DJ40" i="3"/>
  <c r="DG40" i="3"/>
  <c r="DD40" i="3"/>
  <c r="DA40" i="3"/>
  <c r="CX40" i="3"/>
  <c r="CU40" i="3"/>
  <c r="CO40" i="3"/>
  <c r="CL40" i="3"/>
  <c r="CI40" i="3"/>
  <c r="CF40" i="3"/>
  <c r="CC40" i="3"/>
  <c r="BZ40" i="3"/>
  <c r="BW40" i="3"/>
  <c r="BT40" i="3"/>
  <c r="Q40" i="3" s="1"/>
  <c r="BQ40" i="3"/>
  <c r="P40" i="3" s="1"/>
  <c r="BN40" i="3"/>
  <c r="O40" i="3" s="1"/>
  <c r="BK40" i="3"/>
  <c r="N40" i="3" s="1"/>
  <c r="BH40" i="3"/>
  <c r="M40" i="3" s="1"/>
  <c r="BE40" i="3"/>
  <c r="L40" i="3" s="1"/>
  <c r="BB40" i="3"/>
  <c r="AY40" i="3"/>
  <c r="AV40" i="3"/>
  <c r="DJ39" i="3"/>
  <c r="DF41" i="3"/>
  <c r="DE41" i="3"/>
  <c r="DC41" i="3"/>
  <c r="DB41" i="3"/>
  <c r="CZ41" i="3"/>
  <c r="DA39" i="3"/>
  <c r="CT41" i="3"/>
  <c r="CU39" i="3"/>
  <c r="CR39" i="3"/>
  <c r="CN41" i="3"/>
  <c r="CO39" i="3"/>
  <c r="CK41" i="3"/>
  <c r="CL39" i="3"/>
  <c r="W39" i="3" s="1"/>
  <c r="CH41" i="3"/>
  <c r="CG41" i="3"/>
  <c r="CE41" i="3"/>
  <c r="CF39" i="3"/>
  <c r="CB41" i="3"/>
  <c r="CC39" i="3"/>
  <c r="BZ39" i="3"/>
  <c r="BW39" i="3"/>
  <c r="BS41" i="3"/>
  <c r="BT39" i="3"/>
  <c r="BP41" i="3"/>
  <c r="BO41" i="3"/>
  <c r="BM41" i="3"/>
  <c r="BN39" i="3"/>
  <c r="O39" i="3" s="1"/>
  <c r="BJ41" i="3"/>
  <c r="BK39" i="3"/>
  <c r="N39" i="3" s="1"/>
  <c r="BG41" i="3"/>
  <c r="BF41" i="3"/>
  <c r="BE39" i="3"/>
  <c r="L39" i="3" s="1"/>
  <c r="BB39" i="3"/>
  <c r="K39" i="3" s="1"/>
  <c r="AX41" i="3"/>
  <c r="AY39" i="3"/>
  <c r="J39" i="3" s="1"/>
  <c r="AU41" i="3"/>
  <c r="AV39" i="3"/>
  <c r="DI41" i="3"/>
  <c r="DG38" i="3"/>
  <c r="DD38" i="3"/>
  <c r="DA38" i="3"/>
  <c r="CX38" i="3"/>
  <c r="CU38" i="3"/>
  <c r="CQ41" i="3"/>
  <c r="CP41" i="3"/>
  <c r="CO38" i="3"/>
  <c r="CL38" i="3"/>
  <c r="CI38" i="3"/>
  <c r="CF38" i="3"/>
  <c r="CC38" i="3"/>
  <c r="BZ38" i="3"/>
  <c r="BV41" i="3"/>
  <c r="BU41" i="3"/>
  <c r="BT38" i="3"/>
  <c r="Q38" i="3" s="1"/>
  <c r="BQ38" i="3"/>
  <c r="P38" i="3" s="1"/>
  <c r="BN38" i="3"/>
  <c r="BN41" i="3" s="1"/>
  <c r="BK38" i="3"/>
  <c r="BH38" i="3"/>
  <c r="BD41" i="3"/>
  <c r="BC41" i="3"/>
  <c r="BB38" i="3"/>
  <c r="AZ41" i="3"/>
  <c r="AY38" i="3"/>
  <c r="AV38" i="3"/>
  <c r="DJ37" i="3"/>
  <c r="AE37" i="3" s="1"/>
  <c r="DG37" i="3"/>
  <c r="AD37" i="3" s="1"/>
  <c r="DD37" i="3"/>
  <c r="AC38" i="3" s="1"/>
  <c r="DA37" i="3"/>
  <c r="AB39" i="3" s="1"/>
  <c r="CX37" i="3"/>
  <c r="AA38" i="3" s="1"/>
  <c r="CU37" i="3"/>
  <c r="Z38" i="3" s="1"/>
  <c r="CO37" i="3"/>
  <c r="X38" i="3" s="1"/>
  <c r="CL37" i="3"/>
  <c r="W38" i="3" s="1"/>
  <c r="CI37" i="3"/>
  <c r="V40" i="3" s="1"/>
  <c r="CF37" i="3"/>
  <c r="U38" i="3" s="1"/>
  <c r="CC37" i="3"/>
  <c r="T37" i="3" s="1"/>
  <c r="BZ37" i="3"/>
  <c r="S37" i="3" s="1"/>
  <c r="BW37" i="3"/>
  <c r="R37" i="3" s="1"/>
  <c r="BT37" i="3"/>
  <c r="Q37" i="3" s="1"/>
  <c r="BQ37" i="3"/>
  <c r="BN37" i="3"/>
  <c r="BK37" i="3"/>
  <c r="BH37" i="3"/>
  <c r="M38" i="3" s="1"/>
  <c r="BE37" i="3"/>
  <c r="BB37" i="3"/>
  <c r="K38" i="3" s="1"/>
  <c r="AY37" i="3"/>
  <c r="J40" i="3" s="1"/>
  <c r="AV37" i="3"/>
  <c r="I38" i="3" s="1"/>
  <c r="BI35" i="3"/>
  <c r="BG35" i="3"/>
  <c r="BF35" i="3"/>
  <c r="BD35" i="3"/>
  <c r="BA35" i="3"/>
  <c r="DJ34" i="3"/>
  <c r="AE34" i="3" s="1"/>
  <c r="DG34" i="3"/>
  <c r="AD34" i="3" s="1"/>
  <c r="DD34" i="3"/>
  <c r="AC34" i="3" s="1"/>
  <c r="DA34" i="3"/>
  <c r="AB34" i="3" s="1"/>
  <c r="CX34" i="3"/>
  <c r="AA34" i="3" s="1"/>
  <c r="CU34" i="3"/>
  <c r="CO34" i="3"/>
  <c r="CL34" i="3"/>
  <c r="CI34" i="3"/>
  <c r="CF34" i="3"/>
  <c r="CC34" i="3"/>
  <c r="BZ34" i="3"/>
  <c r="BW34" i="3"/>
  <c r="BT34" i="3"/>
  <c r="BQ34" i="3"/>
  <c r="BN34" i="3"/>
  <c r="BK34" i="3"/>
  <c r="BH34" i="3"/>
  <c r="BE34" i="3"/>
  <c r="BB34" i="3"/>
  <c r="K34" i="3" s="1"/>
  <c r="AY34" i="3"/>
  <c r="J34" i="3" s="1"/>
  <c r="AV34" i="3"/>
  <c r="I34" i="3" s="1"/>
  <c r="DJ33" i="3"/>
  <c r="AE33" i="3" s="1"/>
  <c r="DF35" i="3"/>
  <c r="DG33" i="3"/>
  <c r="AD33" i="3" s="1"/>
  <c r="DC35" i="3"/>
  <c r="DD33" i="3"/>
  <c r="CZ35" i="3"/>
  <c r="CW35" i="3"/>
  <c r="CX33" i="3"/>
  <c r="CU33" i="3"/>
  <c r="CR33" i="3"/>
  <c r="CN35" i="3"/>
  <c r="CM35" i="3"/>
  <c r="CK35" i="3"/>
  <c r="CL33" i="3"/>
  <c r="W33" i="3" s="1"/>
  <c r="CH35" i="3"/>
  <c r="CI33" i="3"/>
  <c r="V33" i="3" s="1"/>
  <c r="CE35" i="3"/>
  <c r="CB35" i="3"/>
  <c r="CC33" i="3"/>
  <c r="T33" i="3" s="1"/>
  <c r="BY35" i="3"/>
  <c r="BX35" i="3"/>
  <c r="BW33" i="3"/>
  <c r="R33" i="3" s="1"/>
  <c r="BS35" i="3"/>
  <c r="BT33" i="3"/>
  <c r="BP35" i="3"/>
  <c r="BO35" i="3"/>
  <c r="BN33" i="3"/>
  <c r="BJ35" i="3"/>
  <c r="BK33" i="3"/>
  <c r="BH33" i="3"/>
  <c r="BE33" i="3"/>
  <c r="BB33" i="3"/>
  <c r="AX35" i="3"/>
  <c r="AY33" i="3"/>
  <c r="AU35" i="3"/>
  <c r="AV33" i="3"/>
  <c r="DJ32" i="3"/>
  <c r="AE32" i="3" s="1"/>
  <c r="DI35" i="3"/>
  <c r="DG32" i="3"/>
  <c r="AD32" i="3" s="1"/>
  <c r="DD32" i="3"/>
  <c r="AC32" i="3" s="1"/>
  <c r="DA32" i="3"/>
  <c r="AB32" i="3" s="1"/>
  <c r="CX32" i="3"/>
  <c r="AA32" i="3" s="1"/>
  <c r="CT35" i="3"/>
  <c r="CU32" i="3"/>
  <c r="CQ35" i="3"/>
  <c r="CP35" i="3"/>
  <c r="CO32" i="3"/>
  <c r="X32" i="3" s="1"/>
  <c r="CL32" i="3"/>
  <c r="W32" i="3" s="1"/>
  <c r="CI32" i="3"/>
  <c r="CF32" i="3"/>
  <c r="CC32" i="3"/>
  <c r="BZ32" i="3"/>
  <c r="BV35" i="3"/>
  <c r="BU35" i="3"/>
  <c r="BT32" i="3"/>
  <c r="BQ32" i="3"/>
  <c r="BN32" i="3"/>
  <c r="BK32" i="3"/>
  <c r="BH32" i="3"/>
  <c r="BC35" i="3"/>
  <c r="AZ35" i="3"/>
  <c r="AY32" i="3"/>
  <c r="J32" i="3" s="1"/>
  <c r="AV32" i="3"/>
  <c r="I32" i="3" s="1"/>
  <c r="DJ31" i="3"/>
  <c r="DG31" i="3"/>
  <c r="DD31" i="3"/>
  <c r="DA31" i="3"/>
  <c r="CX31" i="3"/>
  <c r="CU31" i="3"/>
  <c r="CR31" i="3"/>
  <c r="CO31" i="3"/>
  <c r="X31" i="3" s="1"/>
  <c r="CL31" i="3"/>
  <c r="W31" i="3" s="1"/>
  <c r="CI31" i="3"/>
  <c r="V31" i="3" s="1"/>
  <c r="CF31" i="3"/>
  <c r="U32" i="3" s="1"/>
  <c r="CC31" i="3"/>
  <c r="T31" i="3" s="1"/>
  <c r="BZ31" i="3"/>
  <c r="S32" i="3" s="1"/>
  <c r="BW31" i="3"/>
  <c r="BT31" i="3"/>
  <c r="Q31" i="3" s="1"/>
  <c r="BQ31" i="3"/>
  <c r="P31" i="3" s="1"/>
  <c r="BN31" i="3"/>
  <c r="O31" i="3" s="1"/>
  <c r="BK31" i="3"/>
  <c r="N31" i="3" s="1"/>
  <c r="BH31" i="3"/>
  <c r="M33" i="3" s="1"/>
  <c r="BE31" i="3"/>
  <c r="L34" i="3" s="1"/>
  <c r="BB31" i="3"/>
  <c r="AY31" i="3"/>
  <c r="AV31" i="3"/>
  <c r="AD44" i="3"/>
  <c r="AC44" i="3"/>
  <c r="AE43" i="3"/>
  <c r="AD44" i="4"/>
  <c r="AB43" i="4"/>
  <c r="AA39" i="5" l="1"/>
  <c r="AA40" i="5"/>
  <c r="Z34" i="5"/>
  <c r="Z39" i="5"/>
  <c r="P39" i="5"/>
  <c r="P40" i="5"/>
  <c r="Y33" i="5"/>
  <c r="Z40" i="5"/>
  <c r="CX38" i="5"/>
  <c r="AA38" i="5" s="1"/>
  <c r="P38" i="5"/>
  <c r="R34" i="5"/>
  <c r="AA34" i="5"/>
  <c r="AD40" i="5"/>
  <c r="AD33" i="5"/>
  <c r="AA33" i="5"/>
  <c r="AD34" i="5"/>
  <c r="W40" i="5"/>
  <c r="AE34" i="2"/>
  <c r="L39" i="5"/>
  <c r="T39" i="5"/>
  <c r="AD32" i="5"/>
  <c r="N33" i="5"/>
  <c r="AD39" i="5"/>
  <c r="DD38" i="2"/>
  <c r="DJ32" i="2"/>
  <c r="AE32" i="2" s="1"/>
  <c r="DH41" i="2"/>
  <c r="CS35" i="2"/>
  <c r="CY41" i="2"/>
  <c r="DC41" i="2"/>
  <c r="Z40" i="2"/>
  <c r="Z39" i="2"/>
  <c r="DB41" i="2"/>
  <c r="AA40" i="2"/>
  <c r="DC35" i="2"/>
  <c r="AD32" i="2"/>
  <c r="AB40" i="2"/>
  <c r="CU38" i="2"/>
  <c r="Z38" i="2" s="1"/>
  <c r="CT35" i="2"/>
  <c r="DB35" i="2"/>
  <c r="CT41" i="2"/>
  <c r="CZ41" i="2"/>
  <c r="DI35" i="2"/>
  <c r="O38" i="3"/>
  <c r="N33" i="3"/>
  <c r="X39" i="3"/>
  <c r="O33" i="3"/>
  <c r="Z39" i="3"/>
  <c r="U37" i="3"/>
  <c r="AE39" i="3"/>
  <c r="Z37" i="3"/>
  <c r="X37" i="3"/>
  <c r="I40" i="3"/>
  <c r="W37" i="3"/>
  <c r="O41" i="3"/>
  <c r="AB37" i="3"/>
  <c r="W34" i="3"/>
  <c r="AD38" i="3"/>
  <c r="V32" i="3"/>
  <c r="AC37" i="3"/>
  <c r="J33" i="3"/>
  <c r="AC33" i="3"/>
  <c r="X34" i="3"/>
  <c r="Q33" i="3"/>
  <c r="S39" i="5"/>
  <c r="V37" i="3"/>
  <c r="T32" i="3"/>
  <c r="AA37" i="3"/>
  <c r="K33" i="3"/>
  <c r="Z34" i="3"/>
  <c r="N38" i="3"/>
  <c r="K40" i="3"/>
  <c r="BE41" i="5"/>
  <c r="L41" i="5" s="1"/>
  <c r="U32" i="5"/>
  <c r="V38" i="5"/>
  <c r="T38" i="5"/>
  <c r="CU38" i="5"/>
  <c r="Z38" i="5" s="1"/>
  <c r="AD31" i="5"/>
  <c r="W33" i="5"/>
  <c r="AB39" i="5"/>
  <c r="O40" i="5"/>
  <c r="AB33" i="5"/>
  <c r="R33" i="5"/>
  <c r="M33" i="5"/>
  <c r="AB40" i="5"/>
  <c r="U38" i="5"/>
  <c r="M38" i="5"/>
  <c r="W39" i="5"/>
  <c r="M34" i="5"/>
  <c r="W32" i="5"/>
  <c r="M39" i="5"/>
  <c r="L32" i="5"/>
  <c r="W34" i="5"/>
  <c r="AB34" i="5"/>
  <c r="W38" i="5"/>
  <c r="DD32" i="5"/>
  <c r="DD35" i="5" s="1"/>
  <c r="AC35" i="5" s="1"/>
  <c r="Y34" i="5"/>
  <c r="Y32" i="5"/>
  <c r="CV41" i="5"/>
  <c r="N31" i="5"/>
  <c r="N32" i="5"/>
  <c r="I33" i="5"/>
  <c r="Y31" i="5"/>
  <c r="I32" i="5"/>
  <c r="AE39" i="5"/>
  <c r="L38" i="5"/>
  <c r="S33" i="5"/>
  <c r="L40" i="5"/>
  <c r="S34" i="5"/>
  <c r="V40" i="5"/>
  <c r="L34" i="5"/>
  <c r="L37" i="5"/>
  <c r="AC33" i="5"/>
  <c r="I34" i="5"/>
  <c r="V39" i="5"/>
  <c r="L31" i="5"/>
  <c r="V33" i="5"/>
  <c r="BH35" i="5"/>
  <c r="M35" i="5" s="1"/>
  <c r="L33" i="5"/>
  <c r="AE34" i="5"/>
  <c r="DI35" i="5"/>
  <c r="DA38" i="5"/>
  <c r="DJ38" i="5"/>
  <c r="AE38" i="5" s="1"/>
  <c r="X32" i="5"/>
  <c r="X34" i="5"/>
  <c r="U39" i="5"/>
  <c r="DB35" i="5"/>
  <c r="X33" i="5"/>
  <c r="CU32" i="5"/>
  <c r="CU35" i="5" s="1"/>
  <c r="Z35" i="5" s="1"/>
  <c r="BH41" i="5"/>
  <c r="M41" i="5" s="1"/>
  <c r="BN35" i="5"/>
  <c r="O35" i="5" s="1"/>
  <c r="CS35" i="5"/>
  <c r="DD38" i="5"/>
  <c r="AC38" i="5" s="1"/>
  <c r="CX32" i="5"/>
  <c r="AA32" i="5" s="1"/>
  <c r="V32" i="5"/>
  <c r="V34" i="5"/>
  <c r="BT41" i="5"/>
  <c r="Q41" i="5" s="1"/>
  <c r="BW35" i="5"/>
  <c r="R35" i="5" s="1"/>
  <c r="CS41" i="5"/>
  <c r="AV41" i="5"/>
  <c r="I41" i="5" s="1"/>
  <c r="AE40" i="5"/>
  <c r="S40" i="5"/>
  <c r="CX38" i="2"/>
  <c r="AA38" i="2" s="1"/>
  <c r="Y40" i="5"/>
  <c r="AC38" i="2"/>
  <c r="N38" i="5"/>
  <c r="O37" i="5"/>
  <c r="CZ35" i="2"/>
  <c r="DJ38" i="2"/>
  <c r="AE38" i="2" s="1"/>
  <c r="DJ32" i="5"/>
  <c r="AE32" i="5" s="1"/>
  <c r="CU32" i="2"/>
  <c r="Z32" i="2" s="1"/>
  <c r="AA34" i="2"/>
  <c r="AD40" i="2"/>
  <c r="AE40" i="2"/>
  <c r="CY35" i="2"/>
  <c r="BZ41" i="5"/>
  <c r="S41" i="5" s="1"/>
  <c r="CX32" i="2"/>
  <c r="AA32" i="2" s="1"/>
  <c r="AB34" i="2"/>
  <c r="AA33" i="2"/>
  <c r="DA38" i="2"/>
  <c r="AB38" i="2" s="1"/>
  <c r="Y38" i="5"/>
  <c r="CY41" i="5"/>
  <c r="K32" i="5"/>
  <c r="Q33" i="5"/>
  <c r="DA32" i="2"/>
  <c r="AB32" i="2" s="1"/>
  <c r="DH35" i="2"/>
  <c r="AC34" i="2"/>
  <c r="CW35" i="2"/>
  <c r="Q34" i="5"/>
  <c r="Z34" i="2"/>
  <c r="DD32" i="2"/>
  <c r="AC32" i="2" s="1"/>
  <c r="AD34" i="2"/>
  <c r="DF41" i="2"/>
  <c r="DF38" i="5"/>
  <c r="N34" i="5"/>
  <c r="AE39" i="2"/>
  <c r="AC40" i="2"/>
  <c r="DA32" i="5"/>
  <c r="AB32" i="5" s="1"/>
  <c r="X38" i="5"/>
  <c r="AC39" i="5"/>
  <c r="N39" i="5"/>
  <c r="CY35" i="5"/>
  <c r="L31" i="3"/>
  <c r="N34" i="3"/>
  <c r="O34" i="3"/>
  <c r="P34" i="3"/>
  <c r="T34" i="3"/>
  <c r="S31" i="3"/>
  <c r="M32" i="3"/>
  <c r="U34" i="3"/>
  <c r="X40" i="5"/>
  <c r="X37" i="5"/>
  <c r="V34" i="3"/>
  <c r="BB41" i="3"/>
  <c r="K41" i="3" s="1"/>
  <c r="U31" i="3"/>
  <c r="O32" i="3"/>
  <c r="I33" i="3"/>
  <c r="P37" i="3"/>
  <c r="J38" i="3"/>
  <c r="R40" i="3"/>
  <c r="U33" i="5"/>
  <c r="X39" i="5"/>
  <c r="S38" i="3"/>
  <c r="J39" i="5"/>
  <c r="Q34" i="3"/>
  <c r="R39" i="3"/>
  <c r="R34" i="3"/>
  <c r="S39" i="3"/>
  <c r="U31" i="5"/>
  <c r="M32" i="5"/>
  <c r="N32" i="3"/>
  <c r="P32" i="3"/>
  <c r="S40" i="3"/>
  <c r="BN41" i="5"/>
  <c r="O41" i="5" s="1"/>
  <c r="K31" i="5"/>
  <c r="J40" i="5"/>
  <c r="CO41" i="3"/>
  <c r="X41" i="3" s="1"/>
  <c r="U34" i="5"/>
  <c r="K32" i="3"/>
  <c r="R31" i="3"/>
  <c r="BT35" i="5"/>
  <c r="Q35" i="5" s="1"/>
  <c r="AB38" i="3"/>
  <c r="N37" i="5"/>
  <c r="N40" i="5"/>
  <c r="Q32" i="3"/>
  <c r="T40" i="3"/>
  <c r="U37" i="5"/>
  <c r="U40" i="5"/>
  <c r="K34" i="5"/>
  <c r="M31" i="3"/>
  <c r="CL41" i="3"/>
  <c r="W41" i="3" s="1"/>
  <c r="S34" i="3"/>
  <c r="T39" i="3"/>
  <c r="U39" i="3"/>
  <c r="L33" i="3"/>
  <c r="U40" i="3"/>
  <c r="J38" i="5"/>
  <c r="M34" i="3"/>
  <c r="T38" i="3"/>
  <c r="V38" i="3"/>
  <c r="AE33" i="5"/>
  <c r="T34" i="5"/>
  <c r="T31" i="5"/>
  <c r="T33" i="5"/>
  <c r="T32" i="5"/>
  <c r="BW41" i="5"/>
  <c r="R41" i="5" s="1"/>
  <c r="O32" i="5"/>
  <c r="O31" i="5"/>
  <c r="O34" i="5"/>
  <c r="O33" i="5"/>
  <c r="M40" i="5"/>
  <c r="BQ41" i="5"/>
  <c r="P41" i="5" s="1"/>
  <c r="Y37" i="5"/>
  <c r="Y39" i="5"/>
  <c r="R32" i="5"/>
  <c r="O39" i="5"/>
  <c r="BE35" i="5"/>
  <c r="L35" i="5" s="1"/>
  <c r="CC35" i="5"/>
  <c r="T35" i="5" s="1"/>
  <c r="BQ35" i="5"/>
  <c r="P35" i="5" s="1"/>
  <c r="P32" i="5"/>
  <c r="BZ35" i="5"/>
  <c r="S35" i="5" s="1"/>
  <c r="S32" i="5"/>
  <c r="Q32" i="5"/>
  <c r="R40" i="5"/>
  <c r="R39" i="5"/>
  <c r="R37" i="5"/>
  <c r="R38" i="5"/>
  <c r="S38" i="5"/>
  <c r="CI41" i="5"/>
  <c r="V41" i="5" s="1"/>
  <c r="AC40" i="5"/>
  <c r="AV35" i="5"/>
  <c r="I35" i="5" s="1"/>
  <c r="BK41" i="5"/>
  <c r="N41" i="5" s="1"/>
  <c r="Q40" i="5"/>
  <c r="Q39" i="5"/>
  <c r="Q38" i="5"/>
  <c r="Q37" i="5"/>
  <c r="I38" i="5"/>
  <c r="I37" i="5"/>
  <c r="I40" i="5"/>
  <c r="I39" i="5"/>
  <c r="BB41" i="5"/>
  <c r="AC34" i="5"/>
  <c r="AY41" i="5"/>
  <c r="J41" i="5" s="1"/>
  <c r="CL41" i="5"/>
  <c r="W41" i="5" s="1"/>
  <c r="CR41" i="5"/>
  <c r="Y41" i="5" s="1"/>
  <c r="CO41" i="5"/>
  <c r="X41" i="5" s="1"/>
  <c r="CF41" i="5"/>
  <c r="U41" i="5" s="1"/>
  <c r="CO35" i="5"/>
  <c r="X35" i="5" s="1"/>
  <c r="CR35" i="5"/>
  <c r="Y35" i="5" s="1"/>
  <c r="CL35" i="5"/>
  <c r="W35" i="5" s="1"/>
  <c r="CF35" i="5"/>
  <c r="U35" i="5" s="1"/>
  <c r="CI35" i="5"/>
  <c r="V35" i="5" s="1"/>
  <c r="BK35" i="5"/>
  <c r="N35" i="5" s="1"/>
  <c r="DG35" i="5"/>
  <c r="AD35" i="5" s="1"/>
  <c r="I40" i="2"/>
  <c r="I37" i="2"/>
  <c r="I38" i="2"/>
  <c r="I34" i="2"/>
  <c r="I31" i="2"/>
  <c r="I32" i="2"/>
  <c r="J40" i="2"/>
  <c r="J38" i="2"/>
  <c r="J37" i="2"/>
  <c r="J32" i="2"/>
  <c r="J34" i="2"/>
  <c r="J31" i="2"/>
  <c r="BB41" i="2"/>
  <c r="K41" i="2" s="1"/>
  <c r="K38" i="2"/>
  <c r="K39" i="2"/>
  <c r="K40" i="2"/>
  <c r="K31" i="2"/>
  <c r="K33" i="2"/>
  <c r="K34" i="2"/>
  <c r="K32" i="2"/>
  <c r="BE41" i="2"/>
  <c r="L41" i="2" s="1"/>
  <c r="L39" i="2"/>
  <c r="L37" i="2"/>
  <c r="L38" i="2"/>
  <c r="L40" i="2"/>
  <c r="L32" i="2"/>
  <c r="L31" i="2"/>
  <c r="L33" i="2"/>
  <c r="L34" i="2"/>
  <c r="M40" i="2"/>
  <c r="M37" i="2"/>
  <c r="M38" i="2"/>
  <c r="M39" i="2"/>
  <c r="M31" i="2"/>
  <c r="M32" i="2"/>
  <c r="M34" i="2"/>
  <c r="N37" i="2"/>
  <c r="N40" i="2"/>
  <c r="N38" i="2"/>
  <c r="N34" i="2"/>
  <c r="N31" i="2"/>
  <c r="N32" i="2"/>
  <c r="O37" i="2"/>
  <c r="O38" i="2"/>
  <c r="O40" i="2"/>
  <c r="O32" i="2"/>
  <c r="O31" i="2"/>
  <c r="O34" i="2"/>
  <c r="P40" i="2"/>
  <c r="P38" i="2"/>
  <c r="P37" i="2"/>
  <c r="P31" i="2"/>
  <c r="P34" i="2"/>
  <c r="P32" i="2"/>
  <c r="Q37" i="2"/>
  <c r="Q38" i="2"/>
  <c r="Q39" i="2"/>
  <c r="Q34" i="2"/>
  <c r="Q33" i="2"/>
  <c r="Q32" i="2"/>
  <c r="Q31" i="2"/>
  <c r="R39" i="2"/>
  <c r="R37" i="2"/>
  <c r="R40" i="2"/>
  <c r="R34" i="2"/>
  <c r="R33" i="2"/>
  <c r="R31" i="2"/>
  <c r="S40" i="2"/>
  <c r="S37" i="2"/>
  <c r="S39" i="2"/>
  <c r="S38" i="2"/>
  <c r="S32" i="2"/>
  <c r="S34" i="2"/>
  <c r="S31" i="2"/>
  <c r="T40" i="2"/>
  <c r="T39" i="2"/>
  <c r="T38" i="2"/>
  <c r="T37" i="2"/>
  <c r="T31" i="2"/>
  <c r="T32" i="2"/>
  <c r="U38" i="2"/>
  <c r="U40" i="2"/>
  <c r="U37" i="2"/>
  <c r="U33" i="2"/>
  <c r="U32" i="2"/>
  <c r="U31" i="2"/>
  <c r="U34" i="2"/>
  <c r="V40" i="2"/>
  <c r="V38" i="2"/>
  <c r="V37" i="2"/>
  <c r="V34" i="2"/>
  <c r="V31" i="2"/>
  <c r="V33" i="2"/>
  <c r="V32" i="2"/>
  <c r="CL41" i="2"/>
  <c r="W41" i="2" s="1"/>
  <c r="W37" i="2"/>
  <c r="W40" i="2"/>
  <c r="W39" i="2"/>
  <c r="W38" i="2"/>
  <c r="W32" i="2"/>
  <c r="W31" i="2"/>
  <c r="W34" i="2"/>
  <c r="X39" i="2"/>
  <c r="X38" i="2"/>
  <c r="X37" i="2"/>
  <c r="X40" i="2"/>
  <c r="X31" i="2"/>
  <c r="X32" i="2"/>
  <c r="X34" i="2"/>
  <c r="Y40" i="2"/>
  <c r="Y37" i="2"/>
  <c r="Y39" i="2"/>
  <c r="Y33" i="2"/>
  <c r="Y34" i="2"/>
  <c r="Y31" i="2"/>
  <c r="CW41" i="2"/>
  <c r="DG38" i="2"/>
  <c r="AD38" i="2" s="1"/>
  <c r="DE41" i="2"/>
  <c r="BZ41" i="2"/>
  <c r="S41" i="2" s="1"/>
  <c r="CV41" i="2"/>
  <c r="CX39" i="2"/>
  <c r="AA39" i="2" s="1"/>
  <c r="CC41" i="2"/>
  <c r="T41" i="2" s="1"/>
  <c r="BC41" i="2"/>
  <c r="BH41" i="2"/>
  <c r="M41" i="2" s="1"/>
  <c r="BF41" i="2"/>
  <c r="BX41" i="2"/>
  <c r="CO41" i="2"/>
  <c r="X41" i="2" s="1"/>
  <c r="CA41" i="2"/>
  <c r="CR38" i="2"/>
  <c r="Y38" i="2" s="1"/>
  <c r="CS41" i="2"/>
  <c r="BW38" i="2"/>
  <c r="BW41" i="2" s="1"/>
  <c r="R41" i="2" s="1"/>
  <c r="BK39" i="2"/>
  <c r="N39" i="2" s="1"/>
  <c r="CF39" i="2"/>
  <c r="CF41" i="2" s="1"/>
  <c r="U41" i="2" s="1"/>
  <c r="DA39" i="2"/>
  <c r="AB39" i="2" s="1"/>
  <c r="BN39" i="2"/>
  <c r="O39" i="2" s="1"/>
  <c r="CI39" i="2"/>
  <c r="V39" i="2" s="1"/>
  <c r="DD39" i="2"/>
  <c r="BT40" i="2"/>
  <c r="Q40" i="2" s="1"/>
  <c r="BP41" i="2"/>
  <c r="CJ41" i="2"/>
  <c r="AV39" i="2"/>
  <c r="I39" i="2" s="1"/>
  <c r="AW41" i="2"/>
  <c r="BQ39" i="2"/>
  <c r="P39" i="2" s="1"/>
  <c r="AY39" i="2"/>
  <c r="AY41" i="2" s="1"/>
  <c r="J41" i="2" s="1"/>
  <c r="CN41" i="2"/>
  <c r="DG39" i="2"/>
  <c r="BW32" i="2"/>
  <c r="BW35" i="2" s="1"/>
  <c r="R35" i="2" s="1"/>
  <c r="CA35" i="2"/>
  <c r="CC33" i="2"/>
  <c r="T33" i="2" s="1"/>
  <c r="CB35" i="2"/>
  <c r="CF35" i="2"/>
  <c r="U35" i="2" s="1"/>
  <c r="BE35" i="2"/>
  <c r="L35" i="2" s="1"/>
  <c r="BF35" i="2"/>
  <c r="BH33" i="2"/>
  <c r="M33" i="2" s="1"/>
  <c r="BX35" i="2"/>
  <c r="CR32" i="2"/>
  <c r="Y32" i="2" s="1"/>
  <c r="CU33" i="2"/>
  <c r="Z33" i="2" s="1"/>
  <c r="BZ33" i="2"/>
  <c r="BZ35" i="2" s="1"/>
  <c r="S35" i="2" s="1"/>
  <c r="BB35" i="2"/>
  <c r="K35" i="2" s="1"/>
  <c r="CI35" i="2"/>
  <c r="V35" i="2" s="1"/>
  <c r="BG35" i="2"/>
  <c r="BC35" i="2"/>
  <c r="BT35" i="2"/>
  <c r="Q35" i="2" s="1"/>
  <c r="CC34" i="2"/>
  <c r="T34" i="2" s="1"/>
  <c r="CV35" i="2"/>
  <c r="BN33" i="2"/>
  <c r="O33" i="2" s="1"/>
  <c r="CG35" i="2"/>
  <c r="DD33" i="2"/>
  <c r="AC33" i="2" s="1"/>
  <c r="BQ33" i="2"/>
  <c r="P33" i="2" s="1"/>
  <c r="DG33" i="2"/>
  <c r="AD33" i="2" s="1"/>
  <c r="AY33" i="2"/>
  <c r="AY35" i="2" s="1"/>
  <c r="J35" i="2" s="1"/>
  <c r="CO33" i="2"/>
  <c r="X33" i="2" s="1"/>
  <c r="DJ33" i="2"/>
  <c r="AE33" i="2" s="1"/>
  <c r="AZ35" i="2"/>
  <c r="BK33" i="2"/>
  <c r="BK35" i="2" s="1"/>
  <c r="N35" i="2" s="1"/>
  <c r="CD35" i="2"/>
  <c r="DA33" i="2"/>
  <c r="AV33" i="2"/>
  <c r="I33" i="2" s="1"/>
  <c r="BR35" i="2"/>
  <c r="CL33" i="2"/>
  <c r="W33" i="2" s="1"/>
  <c r="AV35" i="3"/>
  <c r="I35" i="3" s="1"/>
  <c r="BH35" i="3"/>
  <c r="M35" i="3" s="1"/>
  <c r="BT41" i="3"/>
  <c r="Q41" i="3" s="1"/>
  <c r="BZ41" i="3"/>
  <c r="S41" i="3" s="1"/>
  <c r="BT35" i="3"/>
  <c r="Q35" i="3" s="1"/>
  <c r="CF41" i="3"/>
  <c r="U41" i="3" s="1"/>
  <c r="DJ38" i="3"/>
  <c r="AE38" i="3" s="1"/>
  <c r="BQ41" i="3"/>
  <c r="P41" i="3" s="1"/>
  <c r="CR38" i="3"/>
  <c r="AV41" i="3"/>
  <c r="I41" i="3" s="1"/>
  <c r="BW38" i="3"/>
  <c r="AY41" i="3"/>
  <c r="J41" i="3" s="1"/>
  <c r="DA41" i="3"/>
  <c r="AB41" i="3" s="1"/>
  <c r="CW41" i="3"/>
  <c r="BE38" i="3"/>
  <c r="BE41" i="3" s="1"/>
  <c r="L41" i="3" s="1"/>
  <c r="BK41" i="3"/>
  <c r="N41" i="3" s="1"/>
  <c r="BH39" i="3"/>
  <c r="M39" i="3" s="1"/>
  <c r="CR37" i="3"/>
  <c r="Y37" i="3" s="1"/>
  <c r="CA41" i="3"/>
  <c r="CX39" i="3"/>
  <c r="AA39" i="3" s="1"/>
  <c r="CV41" i="3"/>
  <c r="CS41" i="3"/>
  <c r="CC41" i="3"/>
  <c r="T41" i="3" s="1"/>
  <c r="CU41" i="3"/>
  <c r="Z41" i="3" s="1"/>
  <c r="CY41" i="3"/>
  <c r="DD39" i="3"/>
  <c r="AC39" i="3" s="1"/>
  <c r="BQ39" i="3"/>
  <c r="P39" i="3" s="1"/>
  <c r="CJ41" i="3"/>
  <c r="AW41" i="3"/>
  <c r="BR41" i="3"/>
  <c r="CR40" i="3"/>
  <c r="DH41" i="3"/>
  <c r="BI41" i="3"/>
  <c r="CD41" i="3"/>
  <c r="BL41" i="3"/>
  <c r="CI39" i="3"/>
  <c r="CI41" i="3" s="1"/>
  <c r="V41" i="3" s="1"/>
  <c r="AT41" i="3"/>
  <c r="DG39" i="3"/>
  <c r="AD39" i="3" s="1"/>
  <c r="CM41" i="3"/>
  <c r="CU35" i="3"/>
  <c r="Z35" i="3" s="1"/>
  <c r="CC35" i="3"/>
  <c r="T35" i="3" s="1"/>
  <c r="DJ35" i="3"/>
  <c r="AE35" i="3" s="1"/>
  <c r="BZ33" i="3"/>
  <c r="CD35" i="3"/>
  <c r="CF33" i="3"/>
  <c r="BW32" i="3"/>
  <c r="BW35" i="3" s="1"/>
  <c r="R35" i="3" s="1"/>
  <c r="CX35" i="3"/>
  <c r="AA35" i="3" s="1"/>
  <c r="CA35" i="3"/>
  <c r="DD35" i="3"/>
  <c r="AC35" i="3" s="1"/>
  <c r="CS35" i="3"/>
  <c r="CV35" i="3"/>
  <c r="BN35" i="3"/>
  <c r="O35" i="3" s="1"/>
  <c r="CY35" i="3"/>
  <c r="DA33" i="3"/>
  <c r="CR32" i="3"/>
  <c r="AY35" i="3"/>
  <c r="J35" i="3" s="1"/>
  <c r="BB32" i="3"/>
  <c r="BB35" i="3" s="1"/>
  <c r="K35" i="3" s="1"/>
  <c r="BM35" i="3"/>
  <c r="BE32" i="3"/>
  <c r="BE35" i="3" s="1"/>
  <c r="L35" i="3" s="1"/>
  <c r="DG35" i="3"/>
  <c r="AD35" i="3" s="1"/>
  <c r="CI35" i="3"/>
  <c r="V35" i="3" s="1"/>
  <c r="BK35" i="3"/>
  <c r="N35" i="3" s="1"/>
  <c r="CL35" i="3"/>
  <c r="W35" i="3" s="1"/>
  <c r="BL35" i="3"/>
  <c r="CG35" i="3"/>
  <c r="DB35" i="3"/>
  <c r="CJ35" i="3"/>
  <c r="AW35" i="3"/>
  <c r="DE35" i="3"/>
  <c r="CO33" i="3"/>
  <c r="DH35" i="3"/>
  <c r="BQ33" i="3"/>
  <c r="P33" i="3" s="1"/>
  <c r="BR35" i="3"/>
  <c r="CR34" i="3"/>
  <c r="Y34" i="3" s="1"/>
  <c r="AT35" i="3"/>
  <c r="AE44" i="4"/>
  <c r="CX41" i="5" l="1"/>
  <c r="AA41" i="5" s="1"/>
  <c r="DJ41" i="2"/>
  <c r="AE41" i="2" s="1"/>
  <c r="AC32" i="5"/>
  <c r="BN41" i="2"/>
  <c r="O41" i="2" s="1"/>
  <c r="BQ41" i="2"/>
  <c r="P41" i="2" s="1"/>
  <c r="CU41" i="2"/>
  <c r="Z41" i="2" s="1"/>
  <c r="CX35" i="2"/>
  <c r="AA35" i="2" s="1"/>
  <c r="L32" i="3"/>
  <c r="CU41" i="5"/>
  <c r="Z41" i="5" s="1"/>
  <c r="Y40" i="3"/>
  <c r="Y38" i="3"/>
  <c r="Y39" i="3"/>
  <c r="CX35" i="5"/>
  <c r="AA35" i="5" s="1"/>
  <c r="DA35" i="5"/>
  <c r="AB35" i="5" s="1"/>
  <c r="DJ35" i="5"/>
  <c r="AE35" i="5" s="1"/>
  <c r="DJ41" i="5"/>
  <c r="AE41" i="5" s="1"/>
  <c r="Z32" i="5"/>
  <c r="DD41" i="5"/>
  <c r="AC41" i="5" s="1"/>
  <c r="DA41" i="5"/>
  <c r="AB41" i="5" s="1"/>
  <c r="AB38" i="5"/>
  <c r="DG38" i="5"/>
  <c r="DF41" i="5"/>
  <c r="CC35" i="2"/>
  <c r="T35" i="2" s="1"/>
  <c r="DA35" i="2"/>
  <c r="AB35" i="2" s="1"/>
  <c r="AB33" i="2"/>
  <c r="CX41" i="2"/>
  <c r="AA41" i="2" s="1"/>
  <c r="DG41" i="2"/>
  <c r="AD41" i="2" s="1"/>
  <c r="AD39" i="2"/>
  <c r="DD41" i="2"/>
  <c r="AC41" i="2" s="1"/>
  <c r="AC39" i="2"/>
  <c r="CR35" i="3"/>
  <c r="Y35" i="3" s="1"/>
  <c r="Y32" i="3"/>
  <c r="BQ35" i="3"/>
  <c r="P35" i="3" s="1"/>
  <c r="BW41" i="3"/>
  <c r="R41" i="3" s="1"/>
  <c r="R38" i="3"/>
  <c r="L38" i="3"/>
  <c r="DA35" i="3"/>
  <c r="AB35" i="3" s="1"/>
  <c r="AB33" i="3"/>
  <c r="V39" i="3"/>
  <c r="CF35" i="3"/>
  <c r="U35" i="3" s="1"/>
  <c r="U33" i="3"/>
  <c r="BZ35" i="3"/>
  <c r="S35" i="3" s="1"/>
  <c r="S33" i="3"/>
  <c r="CO35" i="3"/>
  <c r="X35" i="3" s="1"/>
  <c r="X33" i="3"/>
  <c r="R32" i="3"/>
  <c r="AV41" i="2"/>
  <c r="I41" i="2" s="1"/>
  <c r="AV35" i="2"/>
  <c r="I35" i="2" s="1"/>
  <c r="J39" i="2"/>
  <c r="J33" i="2"/>
  <c r="BH35" i="2"/>
  <c r="M35" i="2" s="1"/>
  <c r="N33" i="2"/>
  <c r="BN35" i="2"/>
  <c r="O35" i="2" s="1"/>
  <c r="BT41" i="2"/>
  <c r="Q41" i="2" s="1"/>
  <c r="R38" i="2"/>
  <c r="R32" i="2"/>
  <c r="S33" i="2"/>
  <c r="U39" i="2"/>
  <c r="CI41" i="2"/>
  <c r="V41" i="2" s="1"/>
  <c r="CL35" i="2"/>
  <c r="W35" i="2" s="1"/>
  <c r="CR41" i="2"/>
  <c r="Y41" i="2" s="1"/>
  <c r="DA41" i="2"/>
  <c r="AB41" i="2" s="1"/>
  <c r="BK41" i="2"/>
  <c r="N41" i="2" s="1"/>
  <c r="CR35" i="2"/>
  <c r="Y35" i="2" s="1"/>
  <c r="CO35" i="2"/>
  <c r="X35" i="2" s="1"/>
  <c r="DG35" i="2"/>
  <c r="AD35" i="2" s="1"/>
  <c r="BQ35" i="2"/>
  <c r="P35" i="2" s="1"/>
  <c r="DJ35" i="2"/>
  <c r="AE35" i="2" s="1"/>
  <c r="DD35" i="2"/>
  <c r="AC35" i="2" s="1"/>
  <c r="CU35" i="2"/>
  <c r="Z35" i="2" s="1"/>
  <c r="BH41" i="3"/>
  <c r="M41" i="3" s="1"/>
  <c r="DD41" i="3"/>
  <c r="AC41" i="3" s="1"/>
  <c r="DJ41" i="3"/>
  <c r="AE41" i="3" s="1"/>
  <c r="CX41" i="3"/>
  <c r="AA41" i="3" s="1"/>
  <c r="DG41" i="3"/>
  <c r="AD41" i="3" s="1"/>
  <c r="CR41" i="3"/>
  <c r="Y41" i="3" s="1"/>
  <c r="AE43" i="4"/>
  <c r="AA43" i="4"/>
  <c r="CW41" i="4"/>
  <c r="CV41" i="4"/>
  <c r="CT41" i="4"/>
  <c r="CS41" i="4"/>
  <c r="CD41" i="4"/>
  <c r="CB41" i="4"/>
  <c r="BY41" i="4"/>
  <c r="BJ41" i="4"/>
  <c r="BI41" i="4"/>
  <c r="BG41" i="4"/>
  <c r="BF41" i="4"/>
  <c r="BD41" i="4"/>
  <c r="BC41" i="4"/>
  <c r="BA41" i="4"/>
  <c r="DJ40" i="4"/>
  <c r="DG40" i="4"/>
  <c r="DD40" i="4"/>
  <c r="DA40" i="4"/>
  <c r="CX40" i="4"/>
  <c r="CU40" i="4"/>
  <c r="CQ41" i="4"/>
  <c r="CO40" i="4"/>
  <c r="CL40" i="4"/>
  <c r="CI40" i="4"/>
  <c r="CF40" i="4"/>
  <c r="CA40" i="4"/>
  <c r="BZ40" i="4"/>
  <c r="BW40" i="4"/>
  <c r="BT40" i="4"/>
  <c r="BQ40" i="4"/>
  <c r="BN40" i="4"/>
  <c r="BK40" i="4"/>
  <c r="BH40" i="4"/>
  <c r="BE40" i="4"/>
  <c r="BB40" i="4"/>
  <c r="AY40" i="4"/>
  <c r="AV40" i="4"/>
  <c r="DJ39" i="4"/>
  <c r="AE39" i="4" s="1"/>
  <c r="DF41" i="4"/>
  <c r="DE41" i="4"/>
  <c r="DC41" i="4"/>
  <c r="DB41" i="4"/>
  <c r="CZ41" i="4"/>
  <c r="CY41" i="4"/>
  <c r="CX39" i="4"/>
  <c r="CU39" i="4"/>
  <c r="Z39" i="4" s="1"/>
  <c r="CR39" i="4"/>
  <c r="Y39" i="4" s="1"/>
  <c r="CN41" i="4"/>
  <c r="CM41" i="4"/>
  <c r="CK41" i="4"/>
  <c r="CJ41" i="4"/>
  <c r="CH41" i="4"/>
  <c r="CF39" i="4"/>
  <c r="CE41" i="4"/>
  <c r="CC39" i="4"/>
  <c r="BZ39" i="4"/>
  <c r="BW39" i="4"/>
  <c r="BS41" i="4"/>
  <c r="BR41" i="4"/>
  <c r="BP41" i="4"/>
  <c r="BQ39" i="4"/>
  <c r="BM41" i="4"/>
  <c r="BK39" i="4"/>
  <c r="BH39" i="4"/>
  <c r="BE39" i="4"/>
  <c r="BB39" i="4"/>
  <c r="AX41" i="4"/>
  <c r="AW41" i="4"/>
  <c r="AU41" i="4"/>
  <c r="AT41" i="4"/>
  <c r="DJ38" i="4"/>
  <c r="DI41" i="4"/>
  <c r="DG38" i="4"/>
  <c r="DD38" i="4"/>
  <c r="DA38" i="4"/>
  <c r="CX38" i="4"/>
  <c r="CU38" i="4"/>
  <c r="CP41" i="4"/>
  <c r="CO38" i="4"/>
  <c r="CL38" i="4"/>
  <c r="CI38" i="4"/>
  <c r="CF38" i="4"/>
  <c r="CC38" i="4"/>
  <c r="BZ38" i="4"/>
  <c r="BV41" i="4"/>
  <c r="BU41" i="4"/>
  <c r="BT38" i="4"/>
  <c r="BQ38" i="4"/>
  <c r="BN38" i="4"/>
  <c r="BK38" i="4"/>
  <c r="BH38" i="4"/>
  <c r="BE38" i="4"/>
  <c r="BB38" i="4"/>
  <c r="AY38" i="4"/>
  <c r="AV38" i="4"/>
  <c r="DJ37" i="4"/>
  <c r="AE37" i="4" s="1"/>
  <c r="DG37" i="4"/>
  <c r="AD37" i="4" s="1"/>
  <c r="DD37" i="4"/>
  <c r="AC37" i="4" s="1"/>
  <c r="DA37" i="4"/>
  <c r="AB37" i="4" s="1"/>
  <c r="CX37" i="4"/>
  <c r="AA37" i="4" s="1"/>
  <c r="CU37" i="4"/>
  <c r="Z37" i="4" s="1"/>
  <c r="CR37" i="4"/>
  <c r="Y37" i="4" s="1"/>
  <c r="CO37" i="4"/>
  <c r="X37" i="4" s="1"/>
  <c r="CL37" i="4"/>
  <c r="W37" i="4" s="1"/>
  <c r="CF37" i="4"/>
  <c r="CC37" i="4"/>
  <c r="BZ37" i="4"/>
  <c r="BW37" i="4"/>
  <c r="BT37" i="4"/>
  <c r="BQ37" i="4"/>
  <c r="BN37" i="4"/>
  <c r="BK37" i="4"/>
  <c r="BH37" i="4"/>
  <c r="BE37" i="4"/>
  <c r="BB37" i="4"/>
  <c r="AY37" i="4"/>
  <c r="AV37" i="4"/>
  <c r="BX35" i="4"/>
  <c r="BJ35" i="4"/>
  <c r="BI35" i="4"/>
  <c r="BG35" i="4"/>
  <c r="BA35" i="4"/>
  <c r="DJ34" i="4"/>
  <c r="DG34" i="4"/>
  <c r="DD34" i="4"/>
  <c r="DA34" i="4"/>
  <c r="CX34" i="4"/>
  <c r="CT35" i="4"/>
  <c r="CU34" i="4"/>
  <c r="CQ35" i="4"/>
  <c r="CR34" i="4"/>
  <c r="CO34" i="4"/>
  <c r="CL34" i="4"/>
  <c r="CI34" i="4"/>
  <c r="CF34" i="4"/>
  <c r="CC34" i="4"/>
  <c r="BZ34" i="4"/>
  <c r="BW34" i="4"/>
  <c r="BT34" i="4"/>
  <c r="BQ34" i="4"/>
  <c r="BN34" i="4"/>
  <c r="BK34" i="4"/>
  <c r="BH34" i="4"/>
  <c r="BE34" i="4"/>
  <c r="BB34" i="4"/>
  <c r="AX34" i="4"/>
  <c r="AX34" i="5" s="1"/>
  <c r="AW34" i="4"/>
  <c r="AW34" i="5" s="1"/>
  <c r="AV34" i="4"/>
  <c r="DH35" i="4"/>
  <c r="DF35" i="4"/>
  <c r="DE35" i="4"/>
  <c r="DC35" i="4"/>
  <c r="DB35" i="4"/>
  <c r="DA33" i="4"/>
  <c r="AB33" i="4" s="1"/>
  <c r="CZ35" i="4"/>
  <c r="CY35" i="4"/>
  <c r="CX33" i="4"/>
  <c r="CU33" i="4"/>
  <c r="CR33" i="4"/>
  <c r="CN35" i="4"/>
  <c r="CK35" i="4"/>
  <c r="CJ35" i="4"/>
  <c r="CH35" i="4"/>
  <c r="CG35" i="4"/>
  <c r="CE35" i="4"/>
  <c r="CC33" i="4"/>
  <c r="BZ33" i="4"/>
  <c r="BW33" i="4"/>
  <c r="BS35" i="4"/>
  <c r="BP35" i="4"/>
  <c r="BO35" i="4"/>
  <c r="BM35" i="4"/>
  <c r="BL35" i="4"/>
  <c r="BK33" i="4"/>
  <c r="BH33" i="4"/>
  <c r="BE33" i="4"/>
  <c r="AZ33" i="4"/>
  <c r="AW33" i="4"/>
  <c r="AW33" i="5" s="1"/>
  <c r="AU35" i="4"/>
  <c r="AT35" i="4"/>
  <c r="DJ32" i="4"/>
  <c r="DG32" i="4"/>
  <c r="DD32" i="4"/>
  <c r="DA32" i="4"/>
  <c r="CX32" i="4"/>
  <c r="CU32" i="4"/>
  <c r="CO32" i="4"/>
  <c r="CL32" i="4"/>
  <c r="CI32" i="4"/>
  <c r="CF32" i="4"/>
  <c r="CB35" i="4"/>
  <c r="CC32" i="4"/>
  <c r="BY35" i="4"/>
  <c r="BW32" i="4"/>
  <c r="BT32" i="4"/>
  <c r="BQ32" i="4"/>
  <c r="BN32" i="4"/>
  <c r="BK32" i="4"/>
  <c r="BF35" i="4"/>
  <c r="BD35" i="4"/>
  <c r="BC35" i="4"/>
  <c r="BB32" i="4"/>
  <c r="AX32" i="4"/>
  <c r="AX32" i="5" s="1"/>
  <c r="AY32" i="4"/>
  <c r="AV32" i="4"/>
  <c r="DJ31" i="4"/>
  <c r="AE31" i="4" s="1"/>
  <c r="DG31" i="4"/>
  <c r="AD31" i="4" s="1"/>
  <c r="DD31" i="4"/>
  <c r="AC31" i="4" s="1"/>
  <c r="DA31" i="4"/>
  <c r="AB31" i="4" s="1"/>
  <c r="CX31" i="4"/>
  <c r="AA31" i="4" s="1"/>
  <c r="CU31" i="4"/>
  <c r="Z31" i="4" s="1"/>
  <c r="CR31" i="4"/>
  <c r="Y31" i="4" s="1"/>
  <c r="CO31" i="4"/>
  <c r="X31" i="4" s="1"/>
  <c r="CL31" i="4"/>
  <c r="W31" i="4" s="1"/>
  <c r="CI31" i="4"/>
  <c r="CF31" i="4"/>
  <c r="CC31" i="4"/>
  <c r="BZ31" i="4"/>
  <c r="BW31" i="4"/>
  <c r="BT31" i="4"/>
  <c r="BQ31" i="4"/>
  <c r="BN31" i="4"/>
  <c r="BK31" i="4"/>
  <c r="BH31" i="4"/>
  <c r="BE31" i="4"/>
  <c r="BB31" i="4"/>
  <c r="AY31" i="4"/>
  <c r="AV31" i="4"/>
  <c r="BC41" i="1"/>
  <c r="AZ37" i="1"/>
  <c r="AZ37" i="5" s="1"/>
  <c r="BB37" i="5" s="1"/>
  <c r="BZ31" i="1"/>
  <c r="BT32" i="1"/>
  <c r="DJ37" i="1"/>
  <c r="AE37" i="1" s="1"/>
  <c r="DJ31" i="1"/>
  <c r="AE31" i="1" s="1"/>
  <c r="DJ38" i="1"/>
  <c r="CY35" i="1"/>
  <c r="DD34" i="1"/>
  <c r="DD31" i="1"/>
  <c r="AC31" i="1" s="1"/>
  <c r="DI35" i="1"/>
  <c r="BD41" i="1"/>
  <c r="F41" i="1"/>
  <c r="DJ40" i="1"/>
  <c r="DG40" i="1"/>
  <c r="DD40" i="1"/>
  <c r="DA40" i="1"/>
  <c r="CX40" i="1"/>
  <c r="CU40" i="1"/>
  <c r="CQ41" i="1"/>
  <c r="CR40" i="1"/>
  <c r="CO40" i="1"/>
  <c r="CL40" i="1"/>
  <c r="CI40" i="1"/>
  <c r="CF40" i="1"/>
  <c r="CC40" i="1"/>
  <c r="BZ40" i="1"/>
  <c r="BW40" i="1"/>
  <c r="BT40" i="1"/>
  <c r="BQ40" i="1"/>
  <c r="BN40" i="1"/>
  <c r="BK40" i="1"/>
  <c r="BH40" i="1"/>
  <c r="BE40" i="1"/>
  <c r="BB40" i="1"/>
  <c r="AY40" i="1"/>
  <c r="AV40" i="1"/>
  <c r="H40" i="1"/>
  <c r="G40" i="1"/>
  <c r="F40" i="1"/>
  <c r="DJ39" i="1"/>
  <c r="DG39" i="1"/>
  <c r="DD39" i="1"/>
  <c r="DA39" i="1"/>
  <c r="CX39" i="1"/>
  <c r="CU39" i="1"/>
  <c r="CR39" i="1"/>
  <c r="CO39" i="1"/>
  <c r="CL39" i="1"/>
  <c r="W39" i="1" s="1"/>
  <c r="CI39" i="1"/>
  <c r="CF39" i="1"/>
  <c r="CC39" i="1"/>
  <c r="BZ39" i="1"/>
  <c r="BW39" i="1"/>
  <c r="BT39" i="1"/>
  <c r="BQ39" i="1"/>
  <c r="BN39" i="1"/>
  <c r="BK39" i="1"/>
  <c r="BH39" i="1"/>
  <c r="BE39" i="1"/>
  <c r="BB39" i="1"/>
  <c r="AY39" i="1"/>
  <c r="AV39" i="1"/>
  <c r="H39" i="1"/>
  <c r="DI41" i="1"/>
  <c r="DF41" i="1"/>
  <c r="DG38" i="1"/>
  <c r="DC41" i="1"/>
  <c r="DD38" i="1"/>
  <c r="CZ41" i="1"/>
  <c r="CY41" i="1"/>
  <c r="CW41" i="1"/>
  <c r="CT41" i="1"/>
  <c r="CU38" i="1"/>
  <c r="CN41" i="1"/>
  <c r="CM41" i="1"/>
  <c r="CL38" i="1"/>
  <c r="CI38" i="1"/>
  <c r="CE41" i="1"/>
  <c r="CD41" i="1"/>
  <c r="CB41" i="1"/>
  <c r="CA41" i="1"/>
  <c r="BZ38" i="1"/>
  <c r="BV41" i="1"/>
  <c r="BS41" i="1"/>
  <c r="BR41" i="1"/>
  <c r="BQ38" i="1"/>
  <c r="BL41" i="1"/>
  <c r="BJ41" i="1"/>
  <c r="BG41" i="1"/>
  <c r="BF41" i="1"/>
  <c r="BE38" i="1"/>
  <c r="BA41" i="1"/>
  <c r="BB38" i="1"/>
  <c r="AX41" i="1"/>
  <c r="AY38" i="1"/>
  <c r="AU41" i="1"/>
  <c r="G41" i="1"/>
  <c r="DG37" i="1"/>
  <c r="AD37" i="1" s="1"/>
  <c r="DD37" i="1"/>
  <c r="AC37" i="1" s="1"/>
  <c r="DA37" i="1"/>
  <c r="AB37" i="1" s="1"/>
  <c r="CX37" i="1"/>
  <c r="AA37" i="1" s="1"/>
  <c r="CU37" i="1"/>
  <c r="Z37" i="1" s="1"/>
  <c r="CR37" i="1"/>
  <c r="Y37" i="1" s="1"/>
  <c r="CO37" i="1"/>
  <c r="X37" i="1" s="1"/>
  <c r="CL37" i="1"/>
  <c r="W37" i="1" s="1"/>
  <c r="CI37" i="1"/>
  <c r="CF37" i="1"/>
  <c r="CC37" i="1"/>
  <c r="BZ37" i="1"/>
  <c r="BW37" i="1"/>
  <c r="BT37" i="1"/>
  <c r="BQ37" i="1"/>
  <c r="BN37" i="1"/>
  <c r="O37" i="1" s="1"/>
  <c r="BK37" i="1"/>
  <c r="BH37" i="1"/>
  <c r="BE37" i="1"/>
  <c r="AY37" i="1"/>
  <c r="AV37" i="1"/>
  <c r="G38" i="1"/>
  <c r="F38" i="1"/>
  <c r="BX35" i="1"/>
  <c r="BD35" i="1"/>
  <c r="DG34" i="1"/>
  <c r="AD34" i="1" s="1"/>
  <c r="DA34" i="1"/>
  <c r="CX34" i="1"/>
  <c r="CU34" i="1"/>
  <c r="Z34" i="1" s="1"/>
  <c r="CQ35" i="1"/>
  <c r="CR34" i="1"/>
  <c r="CO34" i="1"/>
  <c r="X34" i="1" s="1"/>
  <c r="CL34" i="1"/>
  <c r="CI34" i="1"/>
  <c r="CF34" i="1"/>
  <c r="CC34" i="1"/>
  <c r="BZ34" i="1"/>
  <c r="BW34" i="1"/>
  <c r="BT34" i="1"/>
  <c r="BQ34" i="1"/>
  <c r="BN34" i="1"/>
  <c r="BK34" i="1"/>
  <c r="BH34" i="1"/>
  <c r="BE34" i="1"/>
  <c r="BB34" i="1"/>
  <c r="AY34" i="1"/>
  <c r="AV34" i="1"/>
  <c r="DJ33" i="1"/>
  <c r="DG33" i="1"/>
  <c r="DD33" i="1"/>
  <c r="DA33" i="1"/>
  <c r="CX33" i="1"/>
  <c r="AA33" i="1" s="1"/>
  <c r="CU33" i="1"/>
  <c r="CR33" i="1"/>
  <c r="CO33" i="1"/>
  <c r="CL33" i="1"/>
  <c r="CI33" i="1"/>
  <c r="CF33" i="1"/>
  <c r="CC33" i="1"/>
  <c r="BZ33" i="1"/>
  <c r="BW33" i="1"/>
  <c r="BT33" i="1"/>
  <c r="BQ33" i="1"/>
  <c r="BN33" i="1"/>
  <c r="BK33" i="1"/>
  <c r="BH33" i="1"/>
  <c r="BE33" i="1"/>
  <c r="BB33" i="1"/>
  <c r="AY33" i="1"/>
  <c r="AV33" i="1"/>
  <c r="DH35" i="1"/>
  <c r="DF35" i="1"/>
  <c r="DE35" i="1"/>
  <c r="CZ35" i="1"/>
  <c r="CW35" i="1"/>
  <c r="CV35" i="1"/>
  <c r="CT35" i="1"/>
  <c r="CS35" i="1"/>
  <c r="CP35" i="1"/>
  <c r="CN35" i="1"/>
  <c r="CM35" i="1"/>
  <c r="CK35" i="1"/>
  <c r="CJ35" i="1"/>
  <c r="CH35" i="1"/>
  <c r="CI32" i="1"/>
  <c r="CE35" i="1"/>
  <c r="CD35" i="1"/>
  <c r="CB35" i="1"/>
  <c r="BY35" i="1"/>
  <c r="BV35" i="1"/>
  <c r="BU35" i="1"/>
  <c r="BS35" i="1"/>
  <c r="BP35" i="1"/>
  <c r="BM35" i="1"/>
  <c r="BN32" i="1"/>
  <c r="BJ35" i="1"/>
  <c r="BK32" i="1"/>
  <c r="BG35" i="1"/>
  <c r="BE32" i="1"/>
  <c r="BB32" i="1"/>
  <c r="AX35" i="1"/>
  <c r="AW35" i="1"/>
  <c r="G32" i="1"/>
  <c r="F32" i="1"/>
  <c r="DG31" i="1"/>
  <c r="AD31" i="1" s="1"/>
  <c r="DA31" i="1"/>
  <c r="AB31" i="1" s="1"/>
  <c r="CX31" i="1"/>
  <c r="AA31" i="1" s="1"/>
  <c r="CU31" i="1"/>
  <c r="Z31" i="1" s="1"/>
  <c r="CR31" i="1"/>
  <c r="Y31" i="1" s="1"/>
  <c r="CO31" i="1"/>
  <c r="X31" i="1" s="1"/>
  <c r="CL31" i="1"/>
  <c r="W31" i="1" s="1"/>
  <c r="CI31" i="1"/>
  <c r="CF31" i="1"/>
  <c r="U31" i="1" s="1"/>
  <c r="CC31" i="1"/>
  <c r="T31" i="1" s="1"/>
  <c r="BW31" i="1"/>
  <c r="BT31" i="1"/>
  <c r="BQ31" i="1"/>
  <c r="BN31" i="1"/>
  <c r="BK31" i="1"/>
  <c r="BH31" i="1"/>
  <c r="BE31" i="1"/>
  <c r="BB31" i="1"/>
  <c r="AY31" i="1"/>
  <c r="AV31" i="1"/>
  <c r="H34" i="1"/>
  <c r="Z43" i="1"/>
  <c r="G39" i="1"/>
  <c r="F39" i="1"/>
  <c r="H38" i="1"/>
  <c r="F35" i="1"/>
  <c r="G34" i="1"/>
  <c r="F34" i="1"/>
  <c r="G33" i="1"/>
  <c r="F33" i="1"/>
  <c r="AD39" i="1" l="1"/>
  <c r="BB37" i="1"/>
  <c r="AC33" i="1"/>
  <c r="AC34" i="1"/>
  <c r="X33" i="1"/>
  <c r="W40" i="1"/>
  <c r="Z33" i="1"/>
  <c r="W38" i="1"/>
  <c r="W33" i="1"/>
  <c r="W34" i="1"/>
  <c r="AA39" i="4"/>
  <c r="AA34" i="4"/>
  <c r="AA32" i="4"/>
  <c r="AC34" i="4"/>
  <c r="AB32" i="4"/>
  <c r="AC32" i="4"/>
  <c r="AE34" i="4"/>
  <c r="AD32" i="4"/>
  <c r="AD34" i="4"/>
  <c r="Y33" i="4"/>
  <c r="Z33" i="4"/>
  <c r="AA33" i="4"/>
  <c r="AB34" i="4"/>
  <c r="AE32" i="4"/>
  <c r="Y40" i="1"/>
  <c r="Z38" i="1"/>
  <c r="AB33" i="1"/>
  <c r="X39" i="1"/>
  <c r="Z40" i="1"/>
  <c r="Z39" i="1"/>
  <c r="Q32" i="1"/>
  <c r="Y39" i="1"/>
  <c r="AD33" i="1"/>
  <c r="X40" i="1"/>
  <c r="K37" i="5"/>
  <c r="K39" i="5"/>
  <c r="K40" i="5"/>
  <c r="K38" i="5"/>
  <c r="K41" i="5"/>
  <c r="AD38" i="5"/>
  <c r="DG41" i="5"/>
  <c r="AD41" i="5" s="1"/>
  <c r="L33" i="4"/>
  <c r="L31" i="4"/>
  <c r="L34" i="4"/>
  <c r="S38" i="4"/>
  <c r="S37" i="4"/>
  <c r="S40" i="4"/>
  <c r="S39" i="4"/>
  <c r="AY34" i="4"/>
  <c r="J34" i="4" s="1"/>
  <c r="T38" i="4"/>
  <c r="T37" i="4"/>
  <c r="T39" i="4"/>
  <c r="N32" i="4"/>
  <c r="N31" i="4"/>
  <c r="N33" i="4"/>
  <c r="N34" i="4"/>
  <c r="U37" i="4"/>
  <c r="U39" i="4"/>
  <c r="U38" i="4"/>
  <c r="U40" i="4"/>
  <c r="AY33" i="5"/>
  <c r="J33" i="5" s="1"/>
  <c r="AW35" i="5"/>
  <c r="X38" i="4"/>
  <c r="U31" i="4"/>
  <c r="U34" i="4"/>
  <c r="U32" i="4"/>
  <c r="I38" i="4"/>
  <c r="I37" i="4"/>
  <c r="I40" i="4"/>
  <c r="AC40" i="4"/>
  <c r="AA38" i="4"/>
  <c r="K40" i="4"/>
  <c r="K39" i="4"/>
  <c r="K38" i="4"/>
  <c r="K37" i="4"/>
  <c r="AB38" i="4"/>
  <c r="L40" i="4"/>
  <c r="L37" i="4"/>
  <c r="L38" i="4"/>
  <c r="L39" i="4"/>
  <c r="AC38" i="4"/>
  <c r="Q34" i="4"/>
  <c r="Q31" i="4"/>
  <c r="Q32" i="4"/>
  <c r="V32" i="4"/>
  <c r="V31" i="4"/>
  <c r="V34" i="4"/>
  <c r="Y34" i="4"/>
  <c r="O38" i="4"/>
  <c r="O37" i="4"/>
  <c r="O40" i="4"/>
  <c r="AE38" i="4"/>
  <c r="CC40" i="4"/>
  <c r="CC41" i="4" s="1"/>
  <c r="T41" i="4" s="1"/>
  <c r="CA40" i="5"/>
  <c r="O31" i="4"/>
  <c r="O32" i="4"/>
  <c r="O34" i="4"/>
  <c r="W40" i="4"/>
  <c r="X40" i="4"/>
  <c r="Z40" i="4"/>
  <c r="AX35" i="4"/>
  <c r="AB40" i="4"/>
  <c r="Z38" i="4"/>
  <c r="AE40" i="4"/>
  <c r="AD38" i="4"/>
  <c r="I32" i="4"/>
  <c r="I31" i="4"/>
  <c r="I34" i="4"/>
  <c r="W32" i="4"/>
  <c r="P39" i="4"/>
  <c r="P38" i="4"/>
  <c r="P40" i="4"/>
  <c r="P37" i="4"/>
  <c r="M31" i="4"/>
  <c r="M34" i="4"/>
  <c r="M33" i="4"/>
  <c r="CA41" i="4"/>
  <c r="S33" i="4"/>
  <c r="S31" i="4"/>
  <c r="S34" i="4"/>
  <c r="T34" i="4"/>
  <c r="T33" i="4"/>
  <c r="T32" i="4"/>
  <c r="T31" i="4"/>
  <c r="AD40" i="4"/>
  <c r="W34" i="4"/>
  <c r="X34" i="4"/>
  <c r="J32" i="4"/>
  <c r="J31" i="4"/>
  <c r="X32" i="4"/>
  <c r="Z34" i="4"/>
  <c r="Q37" i="4"/>
  <c r="Q40" i="4"/>
  <c r="Q38" i="4"/>
  <c r="AX35" i="5"/>
  <c r="AY32" i="5"/>
  <c r="P31" i="4"/>
  <c r="P34" i="4"/>
  <c r="P32" i="4"/>
  <c r="R34" i="4"/>
  <c r="R32" i="4"/>
  <c r="R33" i="4"/>
  <c r="R31" i="4"/>
  <c r="W38" i="4"/>
  <c r="AA40" i="4"/>
  <c r="AZ35" i="4"/>
  <c r="AZ33" i="5"/>
  <c r="J37" i="4"/>
  <c r="J40" i="4"/>
  <c r="J38" i="4"/>
  <c r="M39" i="4"/>
  <c r="M37" i="4"/>
  <c r="M38" i="4"/>
  <c r="M40" i="4"/>
  <c r="N39" i="4"/>
  <c r="N38" i="4"/>
  <c r="N37" i="4"/>
  <c r="N40" i="4"/>
  <c r="K31" i="4"/>
  <c r="K35" i="4"/>
  <c r="K34" i="4"/>
  <c r="K32" i="4"/>
  <c r="Z32" i="4"/>
  <c r="AY34" i="5"/>
  <c r="J34" i="5" s="1"/>
  <c r="R39" i="4"/>
  <c r="R40" i="4"/>
  <c r="R38" i="4"/>
  <c r="R37" i="4"/>
  <c r="BB41" i="4"/>
  <c r="K41" i="4" s="1"/>
  <c r="BE41" i="4"/>
  <c r="L41" i="4" s="1"/>
  <c r="BZ41" i="4"/>
  <c r="S41" i="4" s="1"/>
  <c r="BW35" i="4"/>
  <c r="R35" i="4" s="1"/>
  <c r="CC35" i="4"/>
  <c r="T35" i="4" s="1"/>
  <c r="CX41" i="4"/>
  <c r="AA41" i="4" s="1"/>
  <c r="DJ41" i="4"/>
  <c r="AE41" i="4" s="1"/>
  <c r="CR38" i="4"/>
  <c r="Y38" i="4" s="1"/>
  <c r="BN39" i="4"/>
  <c r="O39" i="4" s="1"/>
  <c r="BL41" i="4"/>
  <c r="BK41" i="4"/>
  <c r="N41" i="4" s="1"/>
  <c r="BQ41" i="4"/>
  <c r="P41" i="4" s="1"/>
  <c r="CU41" i="4"/>
  <c r="Z41" i="4" s="1"/>
  <c r="CI39" i="4"/>
  <c r="CI41" i="4" s="1"/>
  <c r="CG41" i="4"/>
  <c r="BW38" i="4"/>
  <c r="BW41" i="4" s="1"/>
  <c r="R41" i="4" s="1"/>
  <c r="CF41" i="4"/>
  <c r="U41" i="4" s="1"/>
  <c r="BX41" i="4"/>
  <c r="BH41" i="4"/>
  <c r="M41" i="4" s="1"/>
  <c r="DA39" i="4"/>
  <c r="AB39" i="4" s="1"/>
  <c r="CI37" i="4"/>
  <c r="CR40" i="4"/>
  <c r="Y40" i="4" s="1"/>
  <c r="DD39" i="4"/>
  <c r="AC39" i="4" s="1"/>
  <c r="AV39" i="4"/>
  <c r="AV41" i="4" s="1"/>
  <c r="I41" i="4" s="1"/>
  <c r="BT39" i="4"/>
  <c r="Q39" i="4" s="1"/>
  <c r="CO39" i="4"/>
  <c r="X39" i="4" s="1"/>
  <c r="BO41" i="4"/>
  <c r="AZ41" i="4"/>
  <c r="DH41" i="4"/>
  <c r="DG39" i="4"/>
  <c r="AD39" i="4" s="1"/>
  <c r="AY39" i="4"/>
  <c r="J39" i="4" s="1"/>
  <c r="CL39" i="4"/>
  <c r="W39" i="4" s="1"/>
  <c r="CU35" i="4"/>
  <c r="Z35" i="4" s="1"/>
  <c r="CX35" i="4"/>
  <c r="AA35" i="4" s="1"/>
  <c r="BZ32" i="4"/>
  <c r="BZ35" i="4" s="1"/>
  <c r="S35" i="4" s="1"/>
  <c r="CF33" i="4"/>
  <c r="U33" i="4" s="1"/>
  <c r="BK35" i="4"/>
  <c r="N35" i="4" s="1"/>
  <c r="DI35" i="4"/>
  <c r="CA35" i="4"/>
  <c r="BN33" i="4"/>
  <c r="O33" i="4" s="1"/>
  <c r="CL33" i="4"/>
  <c r="CD35" i="4"/>
  <c r="BQ33" i="4"/>
  <c r="P33" i="4" s="1"/>
  <c r="CP35" i="4"/>
  <c r="BT33" i="4"/>
  <c r="Q33" i="4" s="1"/>
  <c r="BR35" i="4"/>
  <c r="CS35" i="4"/>
  <c r="CW35" i="4"/>
  <c r="DA35" i="4"/>
  <c r="AB35" i="4" s="1"/>
  <c r="DD33" i="4"/>
  <c r="BE32" i="4"/>
  <c r="BE35" i="4" s="1"/>
  <c r="L35" i="4" s="1"/>
  <c r="CI33" i="4"/>
  <c r="CI35" i="4" s="1"/>
  <c r="V35" i="4" s="1"/>
  <c r="DG33" i="4"/>
  <c r="BH32" i="4"/>
  <c r="M32" i="4" s="1"/>
  <c r="CM35" i="4"/>
  <c r="CO33" i="4"/>
  <c r="X33" i="4" s="1"/>
  <c r="CR32" i="4"/>
  <c r="Y32" i="4" s="1"/>
  <c r="AV33" i="4"/>
  <c r="AV35" i="4" s="1"/>
  <c r="I35" i="4" s="1"/>
  <c r="BV35" i="4"/>
  <c r="AW35" i="4"/>
  <c r="AY33" i="4"/>
  <c r="J33" i="4" s="1"/>
  <c r="CV35" i="4"/>
  <c r="BB33" i="4"/>
  <c r="BB35" i="4" s="1"/>
  <c r="DJ33" i="4"/>
  <c r="AE33" i="4" s="1"/>
  <c r="BU35" i="4"/>
  <c r="AE38" i="1"/>
  <c r="AE39" i="1"/>
  <c r="AE40" i="1"/>
  <c r="AE33" i="1"/>
  <c r="Y33" i="1"/>
  <c r="Y34" i="1"/>
  <c r="AC40" i="1"/>
  <c r="V39" i="1"/>
  <c r="AB40" i="1"/>
  <c r="AD40" i="1"/>
  <c r="R40" i="1"/>
  <c r="AA34" i="1"/>
  <c r="AB34" i="1"/>
  <c r="AA40" i="1"/>
  <c r="R33" i="1"/>
  <c r="AD38" i="1"/>
  <c r="AC38" i="1"/>
  <c r="AC39" i="1"/>
  <c r="AA39" i="1"/>
  <c r="AB39" i="1"/>
  <c r="O39" i="1"/>
  <c r="O40" i="1"/>
  <c r="N40" i="1"/>
  <c r="N39" i="1"/>
  <c r="N37" i="1"/>
  <c r="M39" i="1"/>
  <c r="L38" i="1"/>
  <c r="AY41" i="1"/>
  <c r="J41" i="1" s="1"/>
  <c r="BZ41" i="1"/>
  <c r="S41" i="1" s="1"/>
  <c r="V34" i="1"/>
  <c r="V31" i="1"/>
  <c r="U34" i="1"/>
  <c r="S33" i="1"/>
  <c r="O32" i="1"/>
  <c r="BK35" i="1"/>
  <c r="N35" i="1" s="1"/>
  <c r="BE35" i="1"/>
  <c r="L35" i="1" s="1"/>
  <c r="H32" i="1"/>
  <c r="H33" i="1"/>
  <c r="CU41" i="1"/>
  <c r="Z41" i="1" s="1"/>
  <c r="DJ34" i="1"/>
  <c r="AE34" i="1" s="1"/>
  <c r="P38" i="1"/>
  <c r="P39" i="1"/>
  <c r="P40" i="1"/>
  <c r="P37" i="1"/>
  <c r="Q39" i="1"/>
  <c r="Q37" i="1"/>
  <c r="Q40" i="1"/>
  <c r="J39" i="1"/>
  <c r="J40" i="1"/>
  <c r="J37" i="1"/>
  <c r="J38" i="1"/>
  <c r="BE41" i="1"/>
  <c r="L41" i="1" s="1"/>
  <c r="BB41" i="1"/>
  <c r="K41" i="1" s="1"/>
  <c r="DG41" i="1"/>
  <c r="AD41" i="1" s="1"/>
  <c r="R37" i="1"/>
  <c r="CL41" i="1"/>
  <c r="W41" i="1" s="1"/>
  <c r="CK41" i="1"/>
  <c r="BY41" i="1"/>
  <c r="BQ41" i="1"/>
  <c r="P41" i="1" s="1"/>
  <c r="BP41" i="1"/>
  <c r="CS41" i="1"/>
  <c r="CV41" i="1"/>
  <c r="CX38" i="1"/>
  <c r="I39" i="1"/>
  <c r="I40" i="1"/>
  <c r="I37" i="1"/>
  <c r="BH38" i="1"/>
  <c r="BH41" i="1" s="1"/>
  <c r="M41" i="1" s="1"/>
  <c r="K40" i="1"/>
  <c r="K37" i="1"/>
  <c r="BX41" i="1"/>
  <c r="L40" i="1"/>
  <c r="L37" i="1"/>
  <c r="K38" i="1"/>
  <c r="M40" i="1"/>
  <c r="M37" i="1"/>
  <c r="CP41" i="1"/>
  <c r="K39" i="1"/>
  <c r="H41" i="1"/>
  <c r="DD41" i="1"/>
  <c r="AC41" i="1" s="1"/>
  <c r="CC38" i="1"/>
  <c r="CC41" i="1" s="1"/>
  <c r="T41" i="1" s="1"/>
  <c r="R39" i="1"/>
  <c r="DJ41" i="1"/>
  <c r="AE41" i="1" s="1"/>
  <c r="S38" i="1"/>
  <c r="S39" i="1"/>
  <c r="S40" i="1"/>
  <c r="S37" i="1"/>
  <c r="CI41" i="1"/>
  <c r="V41" i="1" s="1"/>
  <c r="CH41" i="1"/>
  <c r="T39" i="1"/>
  <c r="T37" i="1"/>
  <c r="T40" i="1"/>
  <c r="BI41" i="1"/>
  <c r="BK38" i="1"/>
  <c r="BK41" i="1" s="1"/>
  <c r="N41" i="1" s="1"/>
  <c r="U40" i="1"/>
  <c r="U37" i="1"/>
  <c r="U39" i="1"/>
  <c r="BM41" i="1"/>
  <c r="V40" i="1"/>
  <c r="V37" i="1"/>
  <c r="V38" i="1"/>
  <c r="L39" i="1"/>
  <c r="AT41" i="1"/>
  <c r="BU41" i="1"/>
  <c r="CF38" i="1"/>
  <c r="CF41" i="1" s="1"/>
  <c r="U41" i="1" s="1"/>
  <c r="CG41" i="1"/>
  <c r="AV38" i="1"/>
  <c r="AV41" i="1" s="1"/>
  <c r="I41" i="1" s="1"/>
  <c r="BO41" i="1"/>
  <c r="CJ41" i="1"/>
  <c r="BT38" i="1"/>
  <c r="BT41" i="1" s="1"/>
  <c r="Q41" i="1" s="1"/>
  <c r="CO38" i="1"/>
  <c r="AZ41" i="1"/>
  <c r="DH41" i="1"/>
  <c r="DB41" i="1"/>
  <c r="AW41" i="1"/>
  <c r="DE41" i="1"/>
  <c r="BW38" i="1"/>
  <c r="BW41" i="1" s="1"/>
  <c r="R41" i="1" s="1"/>
  <c r="DA38" i="1"/>
  <c r="BN38" i="1"/>
  <c r="BN41" i="1" s="1"/>
  <c r="O41" i="1" s="1"/>
  <c r="CR38" i="1"/>
  <c r="P31" i="1"/>
  <c r="P33" i="1"/>
  <c r="P34" i="1"/>
  <c r="CI35" i="1"/>
  <c r="V35" i="1" s="1"/>
  <c r="I31" i="1"/>
  <c r="I34" i="1"/>
  <c r="I33" i="1"/>
  <c r="U33" i="1"/>
  <c r="L32" i="1"/>
  <c r="L31" i="1"/>
  <c r="L34" i="1"/>
  <c r="L33" i="1"/>
  <c r="N32" i="1"/>
  <c r="N33" i="1"/>
  <c r="N31" i="1"/>
  <c r="N34" i="1"/>
  <c r="AU35" i="1"/>
  <c r="BN35" i="1"/>
  <c r="O35" i="1" s="1"/>
  <c r="BO35" i="1"/>
  <c r="V32" i="1"/>
  <c r="V33" i="1"/>
  <c r="M35" i="1"/>
  <c r="M32" i="1"/>
  <c r="M31" i="1"/>
  <c r="M34" i="1"/>
  <c r="M33" i="1"/>
  <c r="AT35" i="1"/>
  <c r="BC35" i="1"/>
  <c r="DB35" i="1"/>
  <c r="DC35" i="1"/>
  <c r="BA35" i="1"/>
  <c r="R31" i="1"/>
  <c r="R34" i="1"/>
  <c r="BF35" i="1"/>
  <c r="BH32" i="1"/>
  <c r="BH35" i="1" s="1"/>
  <c r="S31" i="1"/>
  <c r="S34" i="1"/>
  <c r="J33" i="1"/>
  <c r="J34" i="1"/>
  <c r="J31" i="1"/>
  <c r="T34" i="1"/>
  <c r="K31" i="1"/>
  <c r="K32" i="1"/>
  <c r="K33" i="1"/>
  <c r="K34" i="1"/>
  <c r="BT35" i="1"/>
  <c r="Q35" i="1" s="1"/>
  <c r="CU32" i="1"/>
  <c r="O33" i="1"/>
  <c r="O31" i="1"/>
  <c r="O34" i="1"/>
  <c r="T33" i="1"/>
  <c r="BZ32" i="1"/>
  <c r="BZ35" i="1" s="1"/>
  <c r="S35" i="1" s="1"/>
  <c r="BB35" i="1"/>
  <c r="K35" i="1" s="1"/>
  <c r="CA35" i="1"/>
  <c r="CC32" i="1"/>
  <c r="CC35" i="1" s="1"/>
  <c r="T35" i="1" s="1"/>
  <c r="Q33" i="1"/>
  <c r="Q31" i="1"/>
  <c r="Q34" i="1"/>
  <c r="BI35" i="1"/>
  <c r="G35" i="1"/>
  <c r="BL35" i="1"/>
  <c r="BR35" i="1"/>
  <c r="DJ32" i="1"/>
  <c r="AE32" i="1" s="1"/>
  <c r="CX32" i="1"/>
  <c r="CF32" i="1"/>
  <c r="CF35" i="1" s="1"/>
  <c r="U35" i="1" s="1"/>
  <c r="DA32" i="1"/>
  <c r="H35" i="1"/>
  <c r="CG35" i="1"/>
  <c r="AV32" i="1"/>
  <c r="AV35" i="1" s="1"/>
  <c r="I35" i="1" s="1"/>
  <c r="DD32" i="1"/>
  <c r="BQ32" i="1"/>
  <c r="BQ35" i="1" s="1"/>
  <c r="P35" i="1" s="1"/>
  <c r="CO32" i="1"/>
  <c r="AZ35" i="1"/>
  <c r="BW32" i="1"/>
  <c r="BW35" i="1" s="1"/>
  <c r="R35" i="1" s="1"/>
  <c r="CL32" i="1"/>
  <c r="AY32" i="1"/>
  <c r="AY35" i="1" s="1"/>
  <c r="J35" i="1" s="1"/>
  <c r="DG32" i="1"/>
  <c r="CR32" i="1"/>
  <c r="T40" i="4" l="1"/>
  <c r="V33" i="4"/>
  <c r="AY35" i="4"/>
  <c r="J35" i="4" s="1"/>
  <c r="BN35" i="4"/>
  <c r="O35" i="4" s="1"/>
  <c r="CO35" i="4"/>
  <c r="X35" i="4" s="1"/>
  <c r="DG41" i="4"/>
  <c r="AD41" i="4" s="1"/>
  <c r="I39" i="4"/>
  <c r="CL35" i="4"/>
  <c r="W35" i="4" s="1"/>
  <c r="W33" i="4"/>
  <c r="S32" i="4"/>
  <c r="L32" i="4"/>
  <c r="CC40" i="5"/>
  <c r="CA41" i="5"/>
  <c r="AY35" i="5"/>
  <c r="J35" i="5" s="1"/>
  <c r="J32" i="5"/>
  <c r="I33" i="4"/>
  <c r="DD35" i="4"/>
  <c r="AC35" i="4" s="1"/>
  <c r="AC33" i="4"/>
  <c r="BB33" i="5"/>
  <c r="AZ35" i="5"/>
  <c r="V41" i="4"/>
  <c r="V37" i="4"/>
  <c r="V40" i="4"/>
  <c r="V38" i="4"/>
  <c r="V39" i="4"/>
  <c r="DJ35" i="4"/>
  <c r="AE35" i="4" s="1"/>
  <c r="DG35" i="4"/>
  <c r="AD35" i="4" s="1"/>
  <c r="AD33" i="4"/>
  <c r="K33" i="4"/>
  <c r="BN41" i="4"/>
  <c r="O41" i="4" s="1"/>
  <c r="BT41" i="4"/>
  <c r="Q41" i="4" s="1"/>
  <c r="CO41" i="4"/>
  <c r="X41" i="4" s="1"/>
  <c r="CF35" i="4"/>
  <c r="U35" i="4" s="1"/>
  <c r="DA41" i="4"/>
  <c r="AB41" i="4" s="1"/>
  <c r="AY41" i="4"/>
  <c r="J41" i="4" s="1"/>
  <c r="DD41" i="4"/>
  <c r="AC41" i="4" s="1"/>
  <c r="CR41" i="4"/>
  <c r="Y41" i="4" s="1"/>
  <c r="CL41" i="4"/>
  <c r="W41" i="4" s="1"/>
  <c r="BH35" i="4"/>
  <c r="M35" i="4" s="1"/>
  <c r="BQ35" i="4"/>
  <c r="P35" i="4" s="1"/>
  <c r="CR35" i="4"/>
  <c r="Y35" i="4" s="1"/>
  <c r="BT35" i="4"/>
  <c r="Q35" i="4" s="1"/>
  <c r="CR35" i="1"/>
  <c r="Y35" i="1" s="1"/>
  <c r="Y32" i="1"/>
  <c r="DG35" i="1"/>
  <c r="AD35" i="1" s="1"/>
  <c r="AD32" i="1"/>
  <c r="CL35" i="1"/>
  <c r="W35" i="1" s="1"/>
  <c r="W32" i="1"/>
  <c r="CX41" i="1"/>
  <c r="AA41" i="1" s="1"/>
  <c r="AA38" i="1"/>
  <c r="CR41" i="1"/>
  <c r="Y41" i="1" s="1"/>
  <c r="Y38" i="1"/>
  <c r="CO41" i="1"/>
  <c r="X41" i="1" s="1"/>
  <c r="X38" i="1"/>
  <c r="DA35" i="1"/>
  <c r="AB35" i="1" s="1"/>
  <c r="AB32" i="1"/>
  <c r="I32" i="1"/>
  <c r="DA41" i="1"/>
  <c r="AB41" i="1" s="1"/>
  <c r="AB38" i="1"/>
  <c r="U38" i="1"/>
  <c r="DD35" i="1"/>
  <c r="AC35" i="1" s="1"/>
  <c r="AC32" i="1"/>
  <c r="Q38" i="1"/>
  <c r="CO35" i="1"/>
  <c r="X35" i="1" s="1"/>
  <c r="X32" i="1"/>
  <c r="CU35" i="1"/>
  <c r="Z35" i="1" s="1"/>
  <c r="Z32" i="1"/>
  <c r="CX35" i="1"/>
  <c r="AA35" i="1" s="1"/>
  <c r="AA32" i="1"/>
  <c r="S32" i="1"/>
  <c r="I38" i="1"/>
  <c r="U32" i="1"/>
  <c r="T32" i="1"/>
  <c r="DJ35" i="1"/>
  <c r="AE35" i="1" s="1"/>
  <c r="R38" i="1"/>
  <c r="N38" i="1"/>
  <c r="O38" i="1"/>
  <c r="M38" i="1"/>
  <c r="T38" i="1"/>
  <c r="P32" i="1"/>
  <c r="R32" i="1"/>
  <c r="J32" i="1"/>
  <c r="K33" i="5" l="1"/>
  <c r="BB35" i="5"/>
  <c r="K35" i="5" s="1"/>
  <c r="CC41" i="5"/>
  <c r="T41" i="5" s="1"/>
  <c r="T40" i="5"/>
  <c r="DD53" i="5"/>
  <c r="DD52" i="5"/>
  <c r="AC52" i="5" s="1"/>
  <c r="DJ44" i="2"/>
  <c r="DJ44" i="5" s="1"/>
  <c r="DJ43" i="5"/>
  <c r="AE43" i="5" s="1"/>
  <c r="AE27" i="2"/>
  <c r="DI17" i="2"/>
  <c r="AE29" i="2" s="1"/>
  <c r="DH17" i="2"/>
  <c r="AE23" i="2" s="1"/>
  <c r="DJ16" i="2"/>
  <c r="DJ15" i="2"/>
  <c r="DJ14" i="2"/>
  <c r="DJ13" i="2"/>
  <c r="AE13" i="2" s="1"/>
  <c r="AE28" i="2"/>
  <c r="AE26" i="2"/>
  <c r="AE25" i="2"/>
  <c r="AE22" i="2"/>
  <c r="AE21" i="2"/>
  <c r="AE20" i="2"/>
  <c r="AE19" i="2"/>
  <c r="AC53" i="2"/>
  <c r="AC52" i="2"/>
  <c r="AC53" i="3"/>
  <c r="AC52" i="3"/>
  <c r="AC53" i="4"/>
  <c r="AC52" i="4"/>
  <c r="AC53" i="1"/>
  <c r="AC52" i="1"/>
  <c r="DI17" i="1"/>
  <c r="AE29" i="1" s="1"/>
  <c r="DH17" i="1"/>
  <c r="AE23" i="1" s="1"/>
  <c r="DJ16" i="1"/>
  <c r="DJ15" i="1"/>
  <c r="DJ14" i="1"/>
  <c r="DJ13" i="1"/>
  <c r="AE13" i="1" s="1"/>
  <c r="AE44" i="1"/>
  <c r="AE43" i="1"/>
  <c r="AE28" i="1"/>
  <c r="AE27" i="1"/>
  <c r="AE26" i="1"/>
  <c r="AE25" i="1"/>
  <c r="AE22" i="1"/>
  <c r="AE21" i="1"/>
  <c r="AE20" i="1"/>
  <c r="AE19" i="1"/>
  <c r="DI16" i="5"/>
  <c r="DH16" i="5"/>
  <c r="DI15" i="5"/>
  <c r="DH15" i="5"/>
  <c r="DI14" i="5"/>
  <c r="DH14" i="5"/>
  <c r="DI13" i="5"/>
  <c r="AE25" i="5" s="1"/>
  <c r="DH13" i="5"/>
  <c r="AE27" i="3"/>
  <c r="AE44" i="3"/>
  <c r="AE28" i="3"/>
  <c r="AE26" i="3"/>
  <c r="AE25" i="3"/>
  <c r="AE22" i="3"/>
  <c r="AE21" i="3"/>
  <c r="AE20" i="3"/>
  <c r="AE19" i="3"/>
  <c r="DI17" i="3"/>
  <c r="AE29" i="3" s="1"/>
  <c r="DH17" i="3"/>
  <c r="AE23" i="3" s="1"/>
  <c r="DJ16" i="3"/>
  <c r="DJ15" i="3"/>
  <c r="DJ14" i="3"/>
  <c r="DJ13" i="3"/>
  <c r="AE28" i="4"/>
  <c r="AE27" i="4"/>
  <c r="AE26" i="4"/>
  <c r="AE25" i="4"/>
  <c r="AE22" i="4"/>
  <c r="AE21" i="4"/>
  <c r="AE20" i="4"/>
  <c r="AE19" i="4"/>
  <c r="DI17" i="4"/>
  <c r="AE29" i="4" s="1"/>
  <c r="DH17" i="4"/>
  <c r="AE23" i="4" s="1"/>
  <c r="DJ16" i="4"/>
  <c r="DJ15" i="4"/>
  <c r="DJ14" i="4"/>
  <c r="DJ13" i="4"/>
  <c r="AE13" i="4" s="1"/>
  <c r="DG44" i="5"/>
  <c r="DG43" i="5"/>
  <c r="AD43" i="5" s="1"/>
  <c r="DD44" i="5"/>
  <c r="DD43" i="5"/>
  <c r="AC43" i="5" s="1"/>
  <c r="DA44" i="5"/>
  <c r="DA43" i="5"/>
  <c r="AB43" i="5" s="1"/>
  <c r="CX44" i="5"/>
  <c r="CX43" i="5"/>
  <c r="AA43" i="5" s="1"/>
  <c r="CU44" i="5"/>
  <c r="CU43" i="5"/>
  <c r="CR44" i="5"/>
  <c r="CR43" i="5"/>
  <c r="Y43" i="5" s="1"/>
  <c r="AA44" i="4"/>
  <c r="AC44" i="4"/>
  <c r="AB44" i="4"/>
  <c r="Z44" i="4"/>
  <c r="Y44" i="4"/>
  <c r="AD43" i="4"/>
  <c r="AC43" i="4"/>
  <c r="Z43" i="4"/>
  <c r="Y43" i="4"/>
  <c r="AB44" i="3"/>
  <c r="AA44" i="3"/>
  <c r="Z44" i="3"/>
  <c r="Y44" i="3"/>
  <c r="AD43" i="3"/>
  <c r="AC43" i="3"/>
  <c r="AB43" i="3"/>
  <c r="AA43" i="3"/>
  <c r="Z43" i="3"/>
  <c r="Y43" i="3"/>
  <c r="AD44" i="2"/>
  <c r="AC44" i="2"/>
  <c r="AB44" i="2"/>
  <c r="AA44" i="2"/>
  <c r="Y44" i="2"/>
  <c r="AD43" i="2"/>
  <c r="AC43" i="2"/>
  <c r="AB43" i="2"/>
  <c r="AA43" i="2"/>
  <c r="Z43" i="2"/>
  <c r="Y43" i="2"/>
  <c r="AD44" i="1"/>
  <c r="AC44" i="1"/>
  <c r="AB44" i="1"/>
  <c r="AA44" i="1"/>
  <c r="Z44" i="1"/>
  <c r="Y44" i="1"/>
  <c r="AD43" i="1"/>
  <c r="AC43" i="1"/>
  <c r="AB43" i="1"/>
  <c r="AA43" i="1"/>
  <c r="Y43" i="1"/>
  <c r="AE14" i="1" l="1"/>
  <c r="AE44" i="2"/>
  <c r="AE16" i="4"/>
  <c r="AE14" i="4"/>
  <c r="AE15" i="4"/>
  <c r="AE43" i="2"/>
  <c r="AC53" i="5"/>
  <c r="AE44" i="5"/>
  <c r="AE15" i="2"/>
  <c r="AE16" i="2"/>
  <c r="AE14" i="2"/>
  <c r="DJ17" i="2"/>
  <c r="AE17" i="2" s="1"/>
  <c r="AE15" i="1"/>
  <c r="AE16" i="1"/>
  <c r="DJ17" i="1"/>
  <c r="AE17" i="1" s="1"/>
  <c r="DJ16" i="5"/>
  <c r="DJ14" i="5"/>
  <c r="AE14" i="3"/>
  <c r="AE15" i="3"/>
  <c r="AE16" i="3"/>
  <c r="DJ13" i="5"/>
  <c r="AE26" i="5"/>
  <c r="AE28" i="5"/>
  <c r="AE27" i="5"/>
  <c r="AE20" i="5"/>
  <c r="AE21" i="5"/>
  <c r="AE22" i="5"/>
  <c r="AE13" i="3"/>
  <c r="AE19" i="5"/>
  <c r="DI17" i="5"/>
  <c r="AE29" i="5" s="1"/>
  <c r="DJ15" i="5"/>
  <c r="DH17" i="5"/>
  <c r="AE23" i="5" s="1"/>
  <c r="DJ17" i="3"/>
  <c r="AE17" i="3" s="1"/>
  <c r="AD44" i="5"/>
  <c r="AA44" i="5"/>
  <c r="DJ17" i="4"/>
  <c r="AE17" i="4" s="1"/>
  <c r="Y44" i="5"/>
  <c r="AB44" i="5"/>
  <c r="Z44" i="5"/>
  <c r="AC44" i="5"/>
  <c r="Z43" i="5"/>
  <c r="DF14" i="2"/>
  <c r="AD26" i="2" s="1"/>
  <c r="DE14" i="2"/>
  <c r="DE14" i="5" s="1"/>
  <c r="DE17" i="1"/>
  <c r="AD23" i="1" s="1"/>
  <c r="DF17" i="1"/>
  <c r="AD29" i="1" s="1"/>
  <c r="DA53" i="5"/>
  <c r="DA52" i="5"/>
  <c r="DF16" i="5"/>
  <c r="DE16" i="5"/>
  <c r="DF15" i="5"/>
  <c r="DE15" i="5"/>
  <c r="DF13" i="5"/>
  <c r="AD25" i="5" s="1"/>
  <c r="DE13" i="5"/>
  <c r="AB53" i="4"/>
  <c r="AB52" i="4"/>
  <c r="AB53" i="3"/>
  <c r="AB52" i="3"/>
  <c r="AD28" i="4"/>
  <c r="AD26" i="4"/>
  <c r="AD27" i="4"/>
  <c r="AD25" i="4"/>
  <c r="AD22" i="4"/>
  <c r="AD21" i="4"/>
  <c r="AD20" i="4"/>
  <c r="AD19" i="4"/>
  <c r="AD28" i="3"/>
  <c r="AD27" i="3"/>
  <c r="AD26" i="3"/>
  <c r="AD25" i="3"/>
  <c r="AD22" i="3"/>
  <c r="AD21" i="3"/>
  <c r="AD20" i="3"/>
  <c r="AD19" i="3"/>
  <c r="DF17" i="4"/>
  <c r="AD29" i="4" s="1"/>
  <c r="DE17" i="4"/>
  <c r="AD23" i="4" s="1"/>
  <c r="DG16" i="4"/>
  <c r="DG15" i="4"/>
  <c r="DG14" i="4"/>
  <c r="DG13" i="4"/>
  <c r="AD13" i="4" s="1"/>
  <c r="DF17" i="3"/>
  <c r="AD29" i="3" s="1"/>
  <c r="DE17" i="3"/>
  <c r="AD23" i="3" s="1"/>
  <c r="DG16" i="3"/>
  <c r="DG15" i="3"/>
  <c r="DG14" i="3"/>
  <c r="DG13" i="3"/>
  <c r="AB53" i="2"/>
  <c r="AB52" i="2"/>
  <c r="AD28" i="2"/>
  <c r="AD27" i="2"/>
  <c r="AD25" i="2"/>
  <c r="AD22" i="2"/>
  <c r="AD21" i="2"/>
  <c r="AD19" i="2"/>
  <c r="DG16" i="2"/>
  <c r="DG15" i="2"/>
  <c r="DG13" i="2"/>
  <c r="AD13" i="2" s="1"/>
  <c r="AB53" i="1"/>
  <c r="AB52" i="1"/>
  <c r="AD28" i="1"/>
  <c r="AD27" i="1"/>
  <c r="AD26" i="1"/>
  <c r="AD25" i="1"/>
  <c r="AD22" i="1"/>
  <c r="AD21" i="1"/>
  <c r="AD20" i="1"/>
  <c r="AD19" i="1"/>
  <c r="AC19" i="1"/>
  <c r="DG16" i="1"/>
  <c r="DG15" i="1"/>
  <c r="DG14" i="1"/>
  <c r="DG13" i="1"/>
  <c r="AD13" i="1" s="1"/>
  <c r="AE14" i="5" l="1"/>
  <c r="DJ17" i="5"/>
  <c r="AE17" i="5" s="1"/>
  <c r="AE13" i="5"/>
  <c r="AE16" i="5"/>
  <c r="AE15" i="5"/>
  <c r="AD16" i="2"/>
  <c r="DF17" i="2"/>
  <c r="AD29" i="2" s="1"/>
  <c r="DF14" i="5"/>
  <c r="DF17" i="5" s="1"/>
  <c r="AD29" i="5" s="1"/>
  <c r="DE17" i="2"/>
  <c r="AD23" i="2" s="1"/>
  <c r="AD20" i="2"/>
  <c r="AD15" i="2"/>
  <c r="AD16" i="4"/>
  <c r="AD14" i="4"/>
  <c r="DG15" i="5"/>
  <c r="DG17" i="1"/>
  <c r="AD16" i="1"/>
  <c r="AD14" i="1"/>
  <c r="AD16" i="3"/>
  <c r="DG17" i="3"/>
  <c r="AD28" i="5"/>
  <c r="AD14" i="3"/>
  <c r="AD15" i="1"/>
  <c r="AD27" i="5"/>
  <c r="DG13" i="5"/>
  <c r="AD13" i="5" s="1"/>
  <c r="AD22" i="5"/>
  <c r="AD15" i="3"/>
  <c r="AD13" i="3"/>
  <c r="AB53" i="5"/>
  <c r="AB52" i="5"/>
  <c r="DG16" i="5"/>
  <c r="DE17" i="5"/>
  <c r="AD23" i="5" s="1"/>
  <c r="AD21" i="5"/>
  <c r="AD20" i="5"/>
  <c r="DG17" i="4"/>
  <c r="AD15" i="4"/>
  <c r="AD19" i="5"/>
  <c r="DG14" i="2"/>
  <c r="DC14" i="2"/>
  <c r="DB14" i="2"/>
  <c r="AD17" i="1" l="1"/>
  <c r="DG54" i="1"/>
  <c r="AD54" i="1" s="1"/>
  <c r="AD17" i="3"/>
  <c r="AD54" i="3"/>
  <c r="AD17" i="4"/>
  <c r="AD26" i="5"/>
  <c r="DG14" i="5"/>
  <c r="AD14" i="5" s="1"/>
  <c r="AD16" i="5"/>
  <c r="DG17" i="2"/>
  <c r="AD14" i="2"/>
  <c r="AD15" i="5"/>
  <c r="AD54" i="4" l="1"/>
  <c r="AD17" i="2"/>
  <c r="AD54" i="2"/>
  <c r="DG17" i="5"/>
  <c r="AD17" i="5" s="1"/>
  <c r="DD14" i="4"/>
  <c r="DG54" i="5" l="1"/>
  <c r="AD54" i="5" s="1"/>
  <c r="CX53" i="5"/>
  <c r="CX52" i="5"/>
  <c r="AA52" i="5" s="1"/>
  <c r="DC16" i="5"/>
  <c r="DB16" i="5"/>
  <c r="DC15" i="5"/>
  <c r="DB15" i="5"/>
  <c r="DC14" i="5"/>
  <c r="DB14" i="5"/>
  <c r="DC13" i="5"/>
  <c r="AC25" i="5" s="1"/>
  <c r="DB13" i="5"/>
  <c r="AA52" i="2"/>
  <c r="AA53" i="1"/>
  <c r="AA52" i="1"/>
  <c r="AA53" i="2"/>
  <c r="AA53" i="3"/>
  <c r="AA52" i="3"/>
  <c r="AC28" i="1"/>
  <c r="AC27" i="1"/>
  <c r="AC26" i="1"/>
  <c r="AC25" i="1"/>
  <c r="AC22" i="1"/>
  <c r="AC21" i="1"/>
  <c r="AC20" i="1"/>
  <c r="AC28" i="2"/>
  <c r="AC27" i="2"/>
  <c r="AC26" i="2"/>
  <c r="AC25" i="2"/>
  <c r="AC22" i="2"/>
  <c r="AC21" i="2"/>
  <c r="AC20" i="2"/>
  <c r="AC19" i="2"/>
  <c r="AC28" i="3"/>
  <c r="AC27" i="3"/>
  <c r="AC26" i="3"/>
  <c r="AC25" i="3"/>
  <c r="AC22" i="3"/>
  <c r="AC21" i="3"/>
  <c r="AC20" i="3"/>
  <c r="AC19" i="3"/>
  <c r="DC17" i="1"/>
  <c r="AC29" i="1" s="1"/>
  <c r="DB17" i="1"/>
  <c r="AC23" i="1" s="1"/>
  <c r="DD16" i="1"/>
  <c r="DD15" i="1"/>
  <c r="DD14" i="1"/>
  <c r="DD13" i="1"/>
  <c r="DB17" i="2"/>
  <c r="AC23" i="2" s="1"/>
  <c r="DD16" i="2"/>
  <c r="DD15" i="2"/>
  <c r="DC17" i="2"/>
  <c r="AC29" i="2" s="1"/>
  <c r="DD14" i="2"/>
  <c r="DD13" i="2"/>
  <c r="DC17" i="3"/>
  <c r="AC29" i="3" s="1"/>
  <c r="DB17" i="3"/>
  <c r="AC23" i="3" s="1"/>
  <c r="DD16" i="3"/>
  <c r="DD15" i="3"/>
  <c r="DD14" i="3"/>
  <c r="DD13" i="3"/>
  <c r="AC13" i="3" s="1"/>
  <c r="AA53" i="4"/>
  <c r="AA52" i="4"/>
  <c r="AC28" i="4"/>
  <c r="AC27" i="4"/>
  <c r="AC26" i="4"/>
  <c r="AC25" i="4"/>
  <c r="AC22" i="4"/>
  <c r="AC21" i="4"/>
  <c r="AC20" i="4"/>
  <c r="AC19" i="4"/>
  <c r="DC17" i="4"/>
  <c r="AC29" i="4" s="1"/>
  <c r="DB17" i="4"/>
  <c r="AC23" i="4" s="1"/>
  <c r="DD16" i="4"/>
  <c r="DD15" i="4"/>
  <c r="DD13" i="4"/>
  <c r="AC16" i="1" l="1"/>
  <c r="AC14" i="1"/>
  <c r="AC13" i="1"/>
  <c r="AC16" i="2"/>
  <c r="DD17" i="2"/>
  <c r="AC15" i="2"/>
  <c r="DD17" i="3"/>
  <c r="DD13" i="5"/>
  <c r="AC13" i="5" s="1"/>
  <c r="AC15" i="3"/>
  <c r="AC16" i="3"/>
  <c r="DD16" i="5"/>
  <c r="DD17" i="4"/>
  <c r="AC15" i="4"/>
  <c r="AC13" i="4"/>
  <c r="AC14" i="4"/>
  <c r="AC16" i="4"/>
  <c r="AA53" i="5"/>
  <c r="DD17" i="1"/>
  <c r="AC15" i="1"/>
  <c r="AC13" i="2"/>
  <c r="AC14" i="2"/>
  <c r="AC27" i="5"/>
  <c r="AC28" i="5"/>
  <c r="AC14" i="3"/>
  <c r="DB17" i="5"/>
  <c r="AC23" i="5" s="1"/>
  <c r="DC17" i="5"/>
  <c r="AC29" i="5" s="1"/>
  <c r="DD15" i="5"/>
  <c r="AC22" i="5"/>
  <c r="AC20" i="5"/>
  <c r="AC21" i="5"/>
  <c r="AC19" i="5"/>
  <c r="AC26" i="5"/>
  <c r="DD14" i="5"/>
  <c r="CW14" i="2"/>
  <c r="CV14" i="2"/>
  <c r="CZ14" i="2"/>
  <c r="CY14" i="2"/>
  <c r="AC17" i="2" l="1"/>
  <c r="DD54" i="2"/>
  <c r="AC54" i="2" s="1"/>
  <c r="AC17" i="3"/>
  <c r="DD54" i="3"/>
  <c r="AC54" i="3" s="1"/>
  <c r="AC17" i="4"/>
  <c r="DD54" i="4"/>
  <c r="AC54" i="4" s="1"/>
  <c r="AC17" i="1"/>
  <c r="DD54" i="1"/>
  <c r="AC16" i="5"/>
  <c r="AC15" i="5"/>
  <c r="DD17" i="5"/>
  <c r="AC17" i="5" s="1"/>
  <c r="AC14" i="5"/>
  <c r="CZ16" i="5"/>
  <c r="CY16" i="5"/>
  <c r="CZ15" i="5"/>
  <c r="CY15" i="5"/>
  <c r="CZ14" i="5"/>
  <c r="CY14" i="5"/>
  <c r="CZ13" i="5"/>
  <c r="AB25" i="5" s="1"/>
  <c r="CY13" i="5"/>
  <c r="CU53" i="5"/>
  <c r="CU52" i="5"/>
  <c r="Z52" i="5" s="1"/>
  <c r="AB28" i="2"/>
  <c r="AB27" i="2"/>
  <c r="AB26" i="2"/>
  <c r="AB25" i="2"/>
  <c r="AB22" i="2"/>
  <c r="AB21" i="2"/>
  <c r="AB20" i="2"/>
  <c r="AB19" i="2"/>
  <c r="CZ17" i="2"/>
  <c r="AB29" i="2" s="1"/>
  <c r="CY17" i="2"/>
  <c r="AB23" i="2" s="1"/>
  <c r="DA16" i="2"/>
  <c r="DA15" i="2"/>
  <c r="DA13" i="2"/>
  <c r="AB13" i="2" s="1"/>
  <c r="Z53" i="2"/>
  <c r="Z52" i="2"/>
  <c r="Z53" i="1"/>
  <c r="Z52" i="1"/>
  <c r="DD54" i="5" l="1"/>
  <c r="AC54" i="5" s="1"/>
  <c r="AC54" i="1"/>
  <c r="AB15" i="2"/>
  <c r="AB16" i="2"/>
  <c r="AB27" i="5"/>
  <c r="DA15" i="5"/>
  <c r="AB28" i="5"/>
  <c r="CZ17" i="5"/>
  <c r="AB29" i="5" s="1"/>
  <c r="Z53" i="5"/>
  <c r="AB26" i="5"/>
  <c r="AB22" i="5"/>
  <c r="CY17" i="5"/>
  <c r="AB23" i="5" s="1"/>
  <c r="AB19" i="5"/>
  <c r="AB20" i="5"/>
  <c r="DA13" i="5"/>
  <c r="AB21" i="5"/>
  <c r="DA14" i="5"/>
  <c r="DA16" i="5"/>
  <c r="DA14" i="2"/>
  <c r="AB28" i="1"/>
  <c r="AB27" i="1"/>
  <c r="AB26" i="1"/>
  <c r="AB25" i="1"/>
  <c r="AB22" i="1"/>
  <c r="AB21" i="1"/>
  <c r="AB20" i="1"/>
  <c r="AB19" i="1"/>
  <c r="Z53" i="3"/>
  <c r="Z52" i="3"/>
  <c r="DA17" i="2" l="1"/>
  <c r="DA54" i="2" s="1"/>
  <c r="AB14" i="2"/>
  <c r="DA17" i="5"/>
  <c r="AB17" i="5" s="1"/>
  <c r="AB14" i="5"/>
  <c r="AB15" i="5"/>
  <c r="AB13" i="5"/>
  <c r="AB16" i="5"/>
  <c r="AB28" i="3"/>
  <c r="AB27" i="3"/>
  <c r="AB26" i="3"/>
  <c r="AB25" i="3"/>
  <c r="AB22" i="3"/>
  <c r="AB21" i="3"/>
  <c r="AB20" i="3"/>
  <c r="AB19" i="3"/>
  <c r="CZ17" i="3"/>
  <c r="AB29" i="3" s="1"/>
  <c r="CY17" i="3"/>
  <c r="AB23" i="3" s="1"/>
  <c r="DA16" i="3"/>
  <c r="DA15" i="3"/>
  <c r="DA14" i="3"/>
  <c r="DA13" i="3"/>
  <c r="AB13" i="3" s="1"/>
  <c r="Z53" i="4"/>
  <c r="Z52" i="4"/>
  <c r="AB28" i="4"/>
  <c r="AB27" i="4"/>
  <c r="AB26" i="4"/>
  <c r="AB22" i="4"/>
  <c r="AB21" i="4"/>
  <c r="AB20" i="4"/>
  <c r="AB25" i="4"/>
  <c r="AB19" i="4"/>
  <c r="CZ17" i="4"/>
  <c r="AB29" i="4" s="1"/>
  <c r="CY17" i="4"/>
  <c r="AB23" i="4" s="1"/>
  <c r="DA16" i="4"/>
  <c r="DA15" i="4"/>
  <c r="DA14" i="4"/>
  <c r="DA13" i="4"/>
  <c r="CZ17" i="1"/>
  <c r="CY17" i="1"/>
  <c r="AB23" i="1" s="1"/>
  <c r="DA16" i="1"/>
  <c r="DA15" i="1"/>
  <c r="DA14" i="1"/>
  <c r="DA13" i="1"/>
  <c r="AB17" i="2" l="1"/>
  <c r="AB54" i="2"/>
  <c r="AB16" i="4"/>
  <c r="AB29" i="1"/>
  <c r="AB14" i="3"/>
  <c r="AB15" i="3"/>
  <c r="AB16" i="3"/>
  <c r="AB14" i="4"/>
  <c r="AB15" i="4"/>
  <c r="AB13" i="4"/>
  <c r="AB14" i="1"/>
  <c r="AB13" i="1"/>
  <c r="AB16" i="1"/>
  <c r="AB15" i="1"/>
  <c r="DA17" i="1"/>
  <c r="DA17" i="3"/>
  <c r="DA17" i="4"/>
  <c r="AB17" i="4" l="1"/>
  <c r="DA54" i="4"/>
  <c r="AB54" i="4" s="1"/>
  <c r="AB17" i="3"/>
  <c r="DA54" i="3"/>
  <c r="AB54" i="3" s="1"/>
  <c r="AB17" i="1"/>
  <c r="DA54" i="1"/>
  <c r="Y52" i="2"/>
  <c r="AB54" i="1" l="1"/>
  <c r="DA54" i="5"/>
  <c r="AB54" i="5" s="1"/>
  <c r="Y53" i="2"/>
  <c r="CR53" i="5" l="1"/>
  <c r="CR52" i="5"/>
  <c r="Y52" i="5" s="1"/>
  <c r="Y53" i="5" l="1"/>
  <c r="Y53" i="1"/>
  <c r="Y52" i="1"/>
  <c r="Y53" i="3" l="1"/>
  <c r="Y52" i="3"/>
  <c r="AA19" i="3" l="1"/>
  <c r="AA28" i="1" l="1"/>
  <c r="AA27" i="1"/>
  <c r="AA26" i="1"/>
  <c r="AA25" i="1"/>
  <c r="AA22" i="1"/>
  <c r="AA21" i="1"/>
  <c r="AA20" i="1"/>
  <c r="AA19" i="1"/>
  <c r="AA28" i="2"/>
  <c r="AA27" i="2"/>
  <c r="AA26" i="2"/>
  <c r="AA25" i="2"/>
  <c r="AA22" i="2"/>
  <c r="AA21" i="2"/>
  <c r="AA20" i="2"/>
  <c r="AA19" i="2"/>
  <c r="AA28" i="3"/>
  <c r="AA27" i="3"/>
  <c r="AA26" i="3"/>
  <c r="AA25" i="3"/>
  <c r="AA22" i="3"/>
  <c r="AA21" i="3"/>
  <c r="AA20" i="3"/>
  <c r="CW16" i="5"/>
  <c r="CV16" i="5"/>
  <c r="CW15" i="5"/>
  <c r="CV15" i="5"/>
  <c r="CW14" i="5"/>
  <c r="CV14" i="5"/>
  <c r="CW13" i="5"/>
  <c r="CV13" i="5"/>
  <c r="CW17" i="1"/>
  <c r="AA29" i="1" s="1"/>
  <c r="CV17" i="1"/>
  <c r="AA23" i="1" s="1"/>
  <c r="CX16" i="1"/>
  <c r="CX15" i="1"/>
  <c r="CX14" i="1"/>
  <c r="CX13" i="1"/>
  <c r="CW17" i="2"/>
  <c r="AA29" i="2" s="1"/>
  <c r="CV17" i="2"/>
  <c r="AA23" i="2" s="1"/>
  <c r="CX16" i="2"/>
  <c r="CX15" i="2"/>
  <c r="CX14" i="2"/>
  <c r="CX13" i="2"/>
  <c r="AA13" i="2" s="1"/>
  <c r="CW17" i="3"/>
  <c r="AA29" i="3" s="1"/>
  <c r="CV17" i="3"/>
  <c r="AA23" i="3" s="1"/>
  <c r="CX16" i="3"/>
  <c r="CX15" i="3"/>
  <c r="CX14" i="3"/>
  <c r="CX13" i="3"/>
  <c r="AA21" i="5" l="1"/>
  <c r="AA16" i="1"/>
  <c r="AA14" i="1"/>
  <c r="CX17" i="2"/>
  <c r="AA14" i="2"/>
  <c r="AA15" i="2"/>
  <c r="AA16" i="2"/>
  <c r="CX17" i="1"/>
  <c r="CX54" i="1" s="1"/>
  <c r="AA15" i="1"/>
  <c r="AA13" i="1"/>
  <c r="CW17" i="5"/>
  <c r="AA29" i="5" s="1"/>
  <c r="CX15" i="5"/>
  <c r="AA14" i="3"/>
  <c r="CV17" i="5"/>
  <c r="AA23" i="5" s="1"/>
  <c r="AA15" i="3"/>
  <c r="CX14" i="5"/>
  <c r="AA26" i="5"/>
  <c r="AA16" i="3"/>
  <c r="AA27" i="5"/>
  <c r="AA28" i="5"/>
  <c r="AA13" i="3"/>
  <c r="AA25" i="5"/>
  <c r="AA22" i="5"/>
  <c r="AA19" i="5"/>
  <c r="CX13" i="5"/>
  <c r="AA20" i="5"/>
  <c r="CX16" i="5"/>
  <c r="CX17" i="3"/>
  <c r="Y53" i="4"/>
  <c r="Y52" i="4"/>
  <c r="CW17" i="4"/>
  <c r="AA17" i="3" l="1"/>
  <c r="CX54" i="3"/>
  <c r="AA54" i="3" s="1"/>
  <c r="AA54" i="1"/>
  <c r="AA17" i="2"/>
  <c r="CX54" i="2"/>
  <c r="AA54" i="2" s="1"/>
  <c r="AA17" i="1"/>
  <c r="CX17" i="5"/>
  <c r="AA17" i="5" s="1"/>
  <c r="AA13" i="5"/>
  <c r="AA16" i="5"/>
  <c r="AA15" i="5"/>
  <c r="AA14" i="5"/>
  <c r="AA27" i="4"/>
  <c r="AA28" i="4"/>
  <c r="AA26" i="4"/>
  <c r="AA22" i="4"/>
  <c r="AA21" i="4"/>
  <c r="AA20" i="4"/>
  <c r="AA25" i="4"/>
  <c r="AA19" i="4"/>
  <c r="AA29" i="4" l="1"/>
  <c r="CV17" i="4"/>
  <c r="AA23" i="4" s="1"/>
  <c r="CX16" i="4"/>
  <c r="CX15" i="4"/>
  <c r="CX14" i="4"/>
  <c r="CX13" i="4"/>
  <c r="AA13" i="4" s="1"/>
  <c r="AA16" i="4" l="1"/>
  <c r="CX17" i="4"/>
  <c r="AA14" i="4"/>
  <c r="AA15" i="4"/>
  <c r="Z28" i="4"/>
  <c r="Z26" i="4"/>
  <c r="Z25" i="4"/>
  <c r="AA17" i="4" l="1"/>
  <c r="CX54" i="4"/>
  <c r="CT16" i="5"/>
  <c r="CS16" i="5"/>
  <c r="CT15" i="5"/>
  <c r="CS15" i="5"/>
  <c r="CT13" i="5"/>
  <c r="CS13" i="5"/>
  <c r="CO53" i="5"/>
  <c r="CO52" i="5"/>
  <c r="CT14" i="2"/>
  <c r="CT17" i="2" s="1"/>
  <c r="Z29" i="2" s="1"/>
  <c r="CS14" i="2"/>
  <c r="CU16" i="2"/>
  <c r="CU15" i="2"/>
  <c r="CU13" i="2"/>
  <c r="Z13" i="2" s="1"/>
  <c r="Z28" i="2"/>
  <c r="Z27" i="2"/>
  <c r="Z25" i="2"/>
  <c r="Z22" i="2"/>
  <c r="Z21" i="2"/>
  <c r="Z19" i="2"/>
  <c r="X53" i="2"/>
  <c r="X52" i="2"/>
  <c r="Z21" i="1"/>
  <c r="Z28" i="1"/>
  <c r="Z27" i="1"/>
  <c r="Z26" i="1"/>
  <c r="Z25" i="1"/>
  <c r="Z22" i="1"/>
  <c r="Z20" i="1"/>
  <c r="Z19" i="1"/>
  <c r="AA54" i="4" l="1"/>
  <c r="CX54" i="5"/>
  <c r="AA54" i="5" s="1"/>
  <c r="CU14" i="2"/>
  <c r="CU17" i="2" s="1"/>
  <c r="Z26" i="2"/>
  <c r="CS14" i="5"/>
  <c r="Z20" i="5" s="1"/>
  <c r="CT14" i="5"/>
  <c r="CT17" i="5" s="1"/>
  <c r="Z29" i="5" s="1"/>
  <c r="Z22" i="5"/>
  <c r="CU16" i="5"/>
  <c r="X52" i="5"/>
  <c r="X53" i="5"/>
  <c r="Z27" i="5"/>
  <c r="Z28" i="5"/>
  <c r="Z25" i="5"/>
  <c r="Z19" i="5"/>
  <c r="Z21" i="5"/>
  <c r="CU13" i="5"/>
  <c r="CU15" i="5"/>
  <c r="Z20" i="2"/>
  <c r="CS17" i="2"/>
  <c r="Z23" i="2" s="1"/>
  <c r="Z16" i="2"/>
  <c r="Z15" i="2"/>
  <c r="CT17" i="1"/>
  <c r="Z29" i="1" s="1"/>
  <c r="CS17" i="1"/>
  <c r="Z23" i="1" s="1"/>
  <c r="CU16" i="1"/>
  <c r="CU15" i="1"/>
  <c r="CU14" i="1"/>
  <c r="CU13" i="1"/>
  <c r="X53" i="1"/>
  <c r="X52" i="1"/>
  <c r="W52" i="3"/>
  <c r="Z28" i="3"/>
  <c r="Z27" i="3"/>
  <c r="Z19" i="3"/>
  <c r="Z26" i="3"/>
  <c r="Z25" i="3"/>
  <c r="Z22" i="3"/>
  <c r="Z21" i="3"/>
  <c r="Z20" i="3"/>
  <c r="CT17" i="3"/>
  <c r="Z29" i="3" s="1"/>
  <c r="CS17" i="3"/>
  <c r="Z23" i="3" s="1"/>
  <c r="CU16" i="3"/>
  <c r="CU15" i="3"/>
  <c r="CU14" i="3"/>
  <c r="CU13" i="3"/>
  <c r="Z13" i="3" s="1"/>
  <c r="X53" i="3"/>
  <c r="X52" i="3"/>
  <c r="Z14" i="2" l="1"/>
  <c r="Z17" i="2"/>
  <c r="CU54" i="2"/>
  <c r="Z54" i="2" s="1"/>
  <c r="CS17" i="5"/>
  <c r="Z23" i="5" s="1"/>
  <c r="Z16" i="3"/>
  <c r="Z15" i="3"/>
  <c r="Z14" i="3"/>
  <c r="Z26" i="5"/>
  <c r="CU14" i="5"/>
  <c r="Z14" i="5" s="1"/>
  <c r="Z16" i="1"/>
  <c r="Z13" i="1"/>
  <c r="Z15" i="1"/>
  <c r="Z14" i="1"/>
  <c r="Z16" i="5"/>
  <c r="Z15" i="5"/>
  <c r="Z13" i="5"/>
  <c r="CU17" i="1"/>
  <c r="CU54" i="1" s="1"/>
  <c r="CU17" i="3"/>
  <c r="Z27" i="4"/>
  <c r="Z22" i="4"/>
  <c r="Z21" i="4"/>
  <c r="Z20" i="4"/>
  <c r="Z19" i="4"/>
  <c r="X53" i="4"/>
  <c r="W53" i="4"/>
  <c r="X52" i="4"/>
  <c r="CT17" i="4"/>
  <c r="Z29" i="4" s="1"/>
  <c r="CS17" i="4"/>
  <c r="Z23" i="4" s="1"/>
  <c r="CU16" i="4"/>
  <c r="CU15" i="4"/>
  <c r="CU14" i="4"/>
  <c r="CU13" i="4"/>
  <c r="Z15" i="4" l="1"/>
  <c r="Z17" i="1"/>
  <c r="Z54" i="1"/>
  <c r="Z17" i="3"/>
  <c r="CU54" i="3"/>
  <c r="CU17" i="5"/>
  <c r="Z17" i="5" s="1"/>
  <c r="Z14" i="4"/>
  <c r="Z16" i="4"/>
  <c r="Z13" i="4"/>
  <c r="CU17" i="4"/>
  <c r="W52" i="4"/>
  <c r="W53" i="3"/>
  <c r="W53" i="2"/>
  <c r="W52" i="2"/>
  <c r="W53" i="1"/>
  <c r="W52" i="1"/>
  <c r="Z17" i="4" l="1"/>
  <c r="CU54" i="4"/>
  <c r="Z54" i="4" s="1"/>
  <c r="Z54" i="3"/>
  <c r="CL53" i="5"/>
  <c r="CL52" i="5"/>
  <c r="W52" i="5" s="1"/>
  <c r="CQ16" i="5"/>
  <c r="CP16" i="5"/>
  <c r="CQ15" i="5"/>
  <c r="CP15" i="5"/>
  <c r="CQ13" i="5"/>
  <c r="CP13" i="5"/>
  <c r="Y19" i="5" s="1"/>
  <c r="Y28" i="2"/>
  <c r="Y27" i="2"/>
  <c r="Y25" i="2"/>
  <c r="Y22" i="2"/>
  <c r="Y21" i="2"/>
  <c r="Y19" i="2"/>
  <c r="CQ14" i="2"/>
  <c r="CQ14" i="5" s="1"/>
  <c r="CP14" i="2"/>
  <c r="CP14" i="5" s="1"/>
  <c r="Y28" i="1"/>
  <c r="Y27" i="1"/>
  <c r="Y26" i="1"/>
  <c r="Y25" i="1"/>
  <c r="Y22" i="1"/>
  <c r="Y21" i="1"/>
  <c r="Y20" i="1"/>
  <c r="Y19" i="1"/>
  <c r="CQ17" i="1"/>
  <c r="Y29" i="1" s="1"/>
  <c r="CP17" i="1"/>
  <c r="Y23" i="1" s="1"/>
  <c r="CR16" i="1"/>
  <c r="CR15" i="1"/>
  <c r="CR14" i="1"/>
  <c r="CR13" i="1"/>
  <c r="Y13" i="1" s="1"/>
  <c r="CR16" i="2"/>
  <c r="CR15" i="2"/>
  <c r="CR13" i="2"/>
  <c r="Y13" i="2" s="1"/>
  <c r="Y28" i="4"/>
  <c r="Y27" i="4"/>
  <c r="Y26" i="4"/>
  <c r="Y25" i="4"/>
  <c r="Y22" i="4"/>
  <c r="Y21" i="4"/>
  <c r="Y20" i="4"/>
  <c r="Y19" i="4"/>
  <c r="CR15" i="4"/>
  <c r="CR16" i="4"/>
  <c r="CP17" i="4"/>
  <c r="Y23" i="4" s="1"/>
  <c r="CQ17" i="4"/>
  <c r="Y29" i="4" s="1"/>
  <c r="CR14" i="4"/>
  <c r="CR13" i="4"/>
  <c r="Y13" i="4" s="1"/>
  <c r="Y16" i="4" l="1"/>
  <c r="Y15" i="2"/>
  <c r="Y15" i="4"/>
  <c r="Y14" i="4"/>
  <c r="CU54" i="5"/>
  <c r="Z54" i="5" s="1"/>
  <c r="CQ17" i="2"/>
  <c r="Y29" i="2" s="1"/>
  <c r="Y16" i="1"/>
  <c r="Y16" i="2"/>
  <c r="Y14" i="1"/>
  <c r="Y15" i="1"/>
  <c r="Y20" i="2"/>
  <c r="CR14" i="2"/>
  <c r="Y14" i="2" s="1"/>
  <c r="Y26" i="2"/>
  <c r="CR14" i="5"/>
  <c r="CR16" i="5"/>
  <c r="Y21" i="5"/>
  <c r="CQ17" i="5"/>
  <c r="Y29" i="5" s="1"/>
  <c r="W53" i="5"/>
  <c r="Y28" i="5"/>
  <c r="Y22" i="5"/>
  <c r="Y20" i="5"/>
  <c r="Y26" i="5"/>
  <c r="Y25" i="5"/>
  <c r="Y27" i="5"/>
  <c r="CR13" i="5"/>
  <c r="CP17" i="5"/>
  <c r="Y23" i="5" s="1"/>
  <c r="CR15" i="5"/>
  <c r="CR17" i="1"/>
  <c r="Y17" i="1" s="1"/>
  <c r="CP17" i="2"/>
  <c r="Y23" i="2" s="1"/>
  <c r="CR17" i="4"/>
  <c r="CR54" i="4" s="1"/>
  <c r="Y28" i="3"/>
  <c r="Y27" i="3"/>
  <c r="Y26" i="3"/>
  <c r="Y25" i="3"/>
  <c r="Y22" i="3"/>
  <c r="Y21" i="3"/>
  <c r="Y19" i="3"/>
  <c r="Y20" i="3"/>
  <c r="CR16" i="3"/>
  <c r="CR15" i="3"/>
  <c r="CR14" i="3"/>
  <c r="CR13" i="3"/>
  <c r="CQ17" i="3"/>
  <c r="CP17" i="3"/>
  <c r="Y23" i="3" s="1"/>
  <c r="CR17" i="2" l="1"/>
  <c r="CR54" i="2" s="1"/>
  <c r="Y54" i="2" s="1"/>
  <c r="CR17" i="3"/>
  <c r="CR54" i="3" s="1"/>
  <c r="Y54" i="3" s="1"/>
  <c r="CR54" i="1"/>
  <c r="Y54" i="4"/>
  <c r="Y17" i="4"/>
  <c r="Y14" i="3"/>
  <c r="Y13" i="3"/>
  <c r="Y29" i="3"/>
  <c r="CR17" i="5"/>
  <c r="Y17" i="5" s="1"/>
  <c r="Y15" i="3"/>
  <c r="Y16" i="3"/>
  <c r="Y14" i="5"/>
  <c r="Y13" i="5"/>
  <c r="Y15" i="5"/>
  <c r="Y16" i="5"/>
  <c r="CN14" i="2"/>
  <c r="CM14" i="2"/>
  <c r="X21" i="3"/>
  <c r="Y17" i="2" l="1"/>
  <c r="Y17" i="3"/>
  <c r="CR54" i="5"/>
  <c r="Y54" i="5" s="1"/>
  <c r="Y54" i="1"/>
  <c r="V53" i="4"/>
  <c r="V52" i="4"/>
  <c r="V53" i="3"/>
  <c r="V52" i="3"/>
  <c r="V53" i="2"/>
  <c r="V52" i="2"/>
  <c r="V53" i="1"/>
  <c r="CI53" i="5"/>
  <c r="CI52" i="5"/>
  <c r="CN16" i="5"/>
  <c r="CM16" i="5"/>
  <c r="CN15" i="5"/>
  <c r="CM15" i="5"/>
  <c r="CN14" i="5"/>
  <c r="CM14" i="5"/>
  <c r="CN13" i="5"/>
  <c r="CM13" i="5"/>
  <c r="X19" i="5" s="1"/>
  <c r="CN17" i="4"/>
  <c r="X29" i="4" s="1"/>
  <c r="CM17" i="4"/>
  <c r="X23" i="4" s="1"/>
  <c r="CO16" i="4"/>
  <c r="CO15" i="4"/>
  <c r="CO14" i="4"/>
  <c r="CO13" i="4"/>
  <c r="CN17" i="3"/>
  <c r="X29" i="3" s="1"/>
  <c r="CM17" i="3"/>
  <c r="X23" i="3" s="1"/>
  <c r="CO16" i="3"/>
  <c r="CO15" i="3"/>
  <c r="CO14" i="3"/>
  <c r="CO13" i="3"/>
  <c r="CN17" i="2"/>
  <c r="X29" i="2" s="1"/>
  <c r="CM17" i="2"/>
  <c r="X23" i="2" s="1"/>
  <c r="CO16" i="2"/>
  <c r="CO15" i="2"/>
  <c r="CO14" i="2"/>
  <c r="CO13" i="2"/>
  <c r="X28" i="4"/>
  <c r="X27" i="4"/>
  <c r="X26" i="4"/>
  <c r="X25" i="4"/>
  <c r="X22" i="4"/>
  <c r="X21" i="4"/>
  <c r="X20" i="4"/>
  <c r="X19" i="4"/>
  <c r="X28" i="3"/>
  <c r="X27" i="3"/>
  <c r="X26" i="3"/>
  <c r="X25" i="3"/>
  <c r="X22" i="3"/>
  <c r="X20" i="3"/>
  <c r="X19" i="3"/>
  <c r="X28" i="2"/>
  <c r="X27" i="2"/>
  <c r="X26" i="2"/>
  <c r="X25" i="2"/>
  <c r="X22" i="2"/>
  <c r="X21" i="2"/>
  <c r="X20" i="2"/>
  <c r="X19" i="2"/>
  <c r="V52" i="1"/>
  <c r="U52" i="1"/>
  <c r="X28" i="1"/>
  <c r="X27" i="1"/>
  <c r="X26" i="1"/>
  <c r="X22" i="1"/>
  <c r="X21" i="1"/>
  <c r="X20" i="1"/>
  <c r="W19" i="1"/>
  <c r="X25" i="1"/>
  <c r="X19" i="1"/>
  <c r="CN17" i="1"/>
  <c r="X29" i="1" s="1"/>
  <c r="CM17" i="1"/>
  <c r="X23" i="1" s="1"/>
  <c r="CO16" i="1"/>
  <c r="CO15" i="1"/>
  <c r="CO14" i="1"/>
  <c r="CO13" i="1"/>
  <c r="X15" i="4" l="1"/>
  <c r="X14" i="1"/>
  <c r="X16" i="2"/>
  <c r="X15" i="2"/>
  <c r="X13" i="2"/>
  <c r="CO14" i="5"/>
  <c r="CO16" i="5"/>
  <c r="CO15" i="5"/>
  <c r="X14" i="3"/>
  <c r="CO13" i="5"/>
  <c r="X13" i="5" s="1"/>
  <c r="X13" i="3"/>
  <c r="X21" i="5"/>
  <c r="X22" i="5"/>
  <c r="V52" i="5"/>
  <c r="V53" i="5"/>
  <c r="CN17" i="5"/>
  <c r="X29" i="5" s="1"/>
  <c r="X14" i="4"/>
  <c r="X27" i="5"/>
  <c r="X26" i="5"/>
  <c r="X28" i="5"/>
  <c r="X25" i="5"/>
  <c r="X13" i="4"/>
  <c r="X16" i="4"/>
  <c r="X20" i="5"/>
  <c r="CM17" i="5"/>
  <c r="X23" i="5" s="1"/>
  <c r="CO17" i="4"/>
  <c r="X15" i="3"/>
  <c r="X16" i="3"/>
  <c r="CO17" i="3"/>
  <c r="X14" i="2"/>
  <c r="CO17" i="2"/>
  <c r="CO17" i="1"/>
  <c r="X15" i="1"/>
  <c r="X16" i="1"/>
  <c r="X13" i="1"/>
  <c r="X17" i="2" l="1"/>
  <c r="CO54" i="2"/>
  <c r="X54" i="2" s="1"/>
  <c r="X17" i="4"/>
  <c r="CO54" i="4"/>
  <c r="X54" i="4" s="1"/>
  <c r="X17" i="1"/>
  <c r="CO54" i="1"/>
  <c r="X17" i="3"/>
  <c r="CO54" i="3"/>
  <c r="X54" i="3" s="1"/>
  <c r="X14" i="5"/>
  <c r="CO17" i="5"/>
  <c r="X17" i="5" s="1"/>
  <c r="X15" i="5"/>
  <c r="X16" i="5"/>
  <c r="CK14" i="2"/>
  <c r="CO54" i="5" l="1"/>
  <c r="X54" i="5" s="1"/>
  <c r="X54" i="1"/>
  <c r="CJ14" i="2"/>
  <c r="W21" i="2"/>
  <c r="CF53" i="5" l="1"/>
  <c r="CF52" i="5"/>
  <c r="CC53" i="5"/>
  <c r="CC52" i="5"/>
  <c r="BZ53" i="5"/>
  <c r="BZ52" i="5"/>
  <c r="BW53" i="5"/>
  <c r="BW52" i="5"/>
  <c r="BT53" i="5"/>
  <c r="BT52" i="5"/>
  <c r="BQ53" i="5"/>
  <c r="BQ52" i="5"/>
  <c r="BN53" i="5"/>
  <c r="BN52" i="5"/>
  <c r="CK16" i="5"/>
  <c r="CK15" i="5"/>
  <c r="CK14" i="5"/>
  <c r="CK13" i="5"/>
  <c r="CJ16" i="5"/>
  <c r="CJ15" i="5"/>
  <c r="CJ14" i="5"/>
  <c r="CJ13" i="5"/>
  <c r="CH16" i="5"/>
  <c r="CH15" i="5"/>
  <c r="CH13" i="5"/>
  <c r="CG16" i="5"/>
  <c r="CG15" i="5"/>
  <c r="CG13" i="5"/>
  <c r="CE16" i="5"/>
  <c r="CE15" i="5"/>
  <c r="CE13" i="5"/>
  <c r="CD16" i="5"/>
  <c r="CD15" i="5"/>
  <c r="CD13" i="5"/>
  <c r="CB16" i="5"/>
  <c r="CB15" i="5"/>
  <c r="CB13" i="5"/>
  <c r="CA16" i="5"/>
  <c r="CA15" i="5"/>
  <c r="CA13" i="5"/>
  <c r="BY16" i="5"/>
  <c r="BY15" i="5"/>
  <c r="BY13" i="5"/>
  <c r="BX16" i="5"/>
  <c r="BX15" i="5"/>
  <c r="BX13" i="5"/>
  <c r="BV16" i="5"/>
  <c r="BV15" i="5"/>
  <c r="BV13" i="5"/>
  <c r="BU16" i="5"/>
  <c r="BU15" i="5"/>
  <c r="BU13" i="5"/>
  <c r="BS16" i="5"/>
  <c r="BS15" i="5"/>
  <c r="BS13" i="5"/>
  <c r="BR16" i="5"/>
  <c r="BR15" i="5"/>
  <c r="BR13" i="5"/>
  <c r="BP16" i="5"/>
  <c r="BP15" i="5"/>
  <c r="BP14" i="5"/>
  <c r="BP13" i="5"/>
  <c r="BO16" i="5"/>
  <c r="BO15" i="5"/>
  <c r="BO14" i="5"/>
  <c r="BO13" i="5"/>
  <c r="BM16" i="5"/>
  <c r="BM15" i="5"/>
  <c r="BM14" i="5"/>
  <c r="BM13" i="5"/>
  <c r="BL16" i="5"/>
  <c r="BL15" i="5"/>
  <c r="BL14" i="5"/>
  <c r="BL13" i="5"/>
  <c r="BJ16" i="5"/>
  <c r="BJ15" i="5"/>
  <c r="BJ14" i="5"/>
  <c r="BJ13" i="5"/>
  <c r="BI16" i="5"/>
  <c r="BI15" i="5"/>
  <c r="BI14" i="5"/>
  <c r="BI13" i="5"/>
  <c r="BG16" i="5"/>
  <c r="BG15" i="5"/>
  <c r="BG14" i="5"/>
  <c r="BG13" i="5"/>
  <c r="BF16" i="5"/>
  <c r="BF15" i="5"/>
  <c r="BF14" i="5"/>
  <c r="BF13" i="5"/>
  <c r="BD16" i="5"/>
  <c r="BD15" i="5"/>
  <c r="BD14" i="5"/>
  <c r="BD13" i="5"/>
  <c r="BC16" i="5"/>
  <c r="BC15" i="5"/>
  <c r="BC14" i="5"/>
  <c r="BC13" i="5"/>
  <c r="BA16" i="5"/>
  <c r="BA15" i="5"/>
  <c r="BA14" i="5"/>
  <c r="AZ16" i="5"/>
  <c r="AZ15" i="5"/>
  <c r="AZ14" i="5"/>
  <c r="AX16" i="5"/>
  <c r="AX15" i="5"/>
  <c r="AX14" i="5"/>
  <c r="AW16" i="5"/>
  <c r="AW15" i="5"/>
  <c r="AW14" i="5"/>
  <c r="AU16" i="5"/>
  <c r="AU15" i="5"/>
  <c r="AU14" i="5"/>
  <c r="AU13" i="5"/>
  <c r="AT16" i="5"/>
  <c r="AT15" i="5"/>
  <c r="AT14" i="5"/>
  <c r="AT13" i="5"/>
  <c r="AR16" i="5"/>
  <c r="AR15" i="5"/>
  <c r="AR14" i="5"/>
  <c r="AR13" i="5"/>
  <c r="AQ16" i="5"/>
  <c r="AQ15" i="5"/>
  <c r="AQ14" i="5"/>
  <c r="AQ13" i="5"/>
  <c r="AO16" i="5"/>
  <c r="AO15" i="5"/>
  <c r="AO14" i="5"/>
  <c r="AO13" i="5"/>
  <c r="AN16" i="5"/>
  <c r="AN15" i="5"/>
  <c r="AN14" i="5"/>
  <c r="AN13" i="5"/>
  <c r="AL16" i="5"/>
  <c r="AL15" i="5"/>
  <c r="AL14" i="5"/>
  <c r="AL13" i="5"/>
  <c r="AK16" i="5"/>
  <c r="AK15" i="5"/>
  <c r="AK14" i="5"/>
  <c r="AK13" i="5"/>
  <c r="AQ17" i="5" l="1"/>
  <c r="H23" i="5" s="1"/>
  <c r="AR17" i="5"/>
  <c r="H29" i="5" s="1"/>
  <c r="U53" i="5"/>
  <c r="T53" i="5"/>
  <c r="S53" i="5"/>
  <c r="R53" i="5"/>
  <c r="Q53" i="5"/>
  <c r="P53" i="5"/>
  <c r="O53" i="5"/>
  <c r="U52" i="5"/>
  <c r="T52" i="5"/>
  <c r="S52" i="5"/>
  <c r="R52" i="5"/>
  <c r="Q52" i="5"/>
  <c r="P52" i="5"/>
  <c r="O52" i="5"/>
  <c r="W28" i="5"/>
  <c r="V28" i="5"/>
  <c r="U28" i="5"/>
  <c r="T28" i="5"/>
  <c r="S28" i="5"/>
  <c r="R28" i="5"/>
  <c r="Q28" i="5"/>
  <c r="P28" i="5"/>
  <c r="O28" i="5"/>
  <c r="N28" i="5"/>
  <c r="M28" i="5"/>
  <c r="L28" i="5"/>
  <c r="I28" i="5"/>
  <c r="H28" i="5"/>
  <c r="G28" i="5"/>
  <c r="F28" i="5"/>
  <c r="W27" i="5"/>
  <c r="V27" i="5"/>
  <c r="U27" i="5"/>
  <c r="T27" i="5"/>
  <c r="S27" i="5"/>
  <c r="R27" i="5"/>
  <c r="Q27" i="5"/>
  <c r="P27" i="5"/>
  <c r="O27" i="5"/>
  <c r="N27" i="5"/>
  <c r="M27" i="5"/>
  <c r="L27" i="5"/>
  <c r="I27" i="5"/>
  <c r="H27" i="5"/>
  <c r="G27" i="5"/>
  <c r="F27" i="5"/>
  <c r="W26" i="5"/>
  <c r="P26" i="5"/>
  <c r="O26" i="5"/>
  <c r="N26" i="5"/>
  <c r="M26" i="5"/>
  <c r="L26" i="5"/>
  <c r="I26" i="5"/>
  <c r="H26" i="5"/>
  <c r="G26" i="5"/>
  <c r="F26" i="5"/>
  <c r="W25" i="5"/>
  <c r="V25" i="5"/>
  <c r="U25" i="5"/>
  <c r="T25" i="5"/>
  <c r="S25" i="5"/>
  <c r="R25" i="5"/>
  <c r="Q25" i="5"/>
  <c r="P25" i="5"/>
  <c r="O25" i="5"/>
  <c r="N25" i="5"/>
  <c r="M25" i="5"/>
  <c r="L25" i="5"/>
  <c r="I25" i="5"/>
  <c r="H25" i="5"/>
  <c r="G25" i="5"/>
  <c r="F25" i="5"/>
  <c r="W22" i="5"/>
  <c r="V22" i="5"/>
  <c r="U22" i="5"/>
  <c r="T22" i="5"/>
  <c r="S22" i="5"/>
  <c r="R22" i="5"/>
  <c r="Q22" i="5"/>
  <c r="P22" i="5"/>
  <c r="O22" i="5"/>
  <c r="N22" i="5"/>
  <c r="M22" i="5"/>
  <c r="L22" i="5"/>
  <c r="I22" i="5"/>
  <c r="H22" i="5"/>
  <c r="G22" i="5"/>
  <c r="F22" i="5"/>
  <c r="W21" i="5"/>
  <c r="V21" i="5"/>
  <c r="U21" i="5"/>
  <c r="T21" i="5"/>
  <c r="S21" i="5"/>
  <c r="R21" i="5"/>
  <c r="Q21" i="5"/>
  <c r="P21" i="5"/>
  <c r="O21" i="5"/>
  <c r="N21" i="5"/>
  <c r="M21" i="5"/>
  <c r="L21" i="5"/>
  <c r="I21" i="5"/>
  <c r="H21" i="5"/>
  <c r="G21" i="5"/>
  <c r="F21" i="5"/>
  <c r="W20" i="5"/>
  <c r="P20" i="5"/>
  <c r="O20" i="5"/>
  <c r="N20" i="5"/>
  <c r="M20" i="5"/>
  <c r="L20" i="5"/>
  <c r="I20" i="5"/>
  <c r="H20" i="5"/>
  <c r="G20" i="5"/>
  <c r="F20" i="5"/>
  <c r="W19" i="5"/>
  <c r="V19" i="5"/>
  <c r="U19" i="5"/>
  <c r="T19" i="5"/>
  <c r="S19" i="5"/>
  <c r="R19" i="5"/>
  <c r="Q19" i="5"/>
  <c r="P19" i="5"/>
  <c r="O19" i="5"/>
  <c r="N19" i="5"/>
  <c r="M19" i="5"/>
  <c r="L19" i="5"/>
  <c r="I19" i="5"/>
  <c r="H19" i="5"/>
  <c r="G19" i="5"/>
  <c r="F19" i="5"/>
  <c r="CK17" i="5"/>
  <c r="W29" i="5" s="1"/>
  <c r="CJ17" i="5"/>
  <c r="W23" i="5" s="1"/>
  <c r="BP17" i="5"/>
  <c r="P29" i="5" s="1"/>
  <c r="BO17" i="5"/>
  <c r="P23" i="5" s="1"/>
  <c r="BM17" i="5"/>
  <c r="O29" i="5" s="1"/>
  <c r="BL17" i="5"/>
  <c r="O23" i="5" s="1"/>
  <c r="BJ17" i="5"/>
  <c r="N29" i="5" s="1"/>
  <c r="BI17" i="5"/>
  <c r="N23" i="5" s="1"/>
  <c r="BG17" i="5"/>
  <c r="M29" i="5" s="1"/>
  <c r="BF17" i="5"/>
  <c r="M23" i="5" s="1"/>
  <c r="BD17" i="5"/>
  <c r="L29" i="5" s="1"/>
  <c r="BC17" i="5"/>
  <c r="L23" i="5" s="1"/>
  <c r="BA17" i="5"/>
  <c r="AZ17" i="5"/>
  <c r="AX17" i="5"/>
  <c r="AW17" i="5"/>
  <c r="AU17" i="5"/>
  <c r="I29" i="5" s="1"/>
  <c r="AT17" i="5"/>
  <c r="I23" i="5" s="1"/>
  <c r="AO17" i="5"/>
  <c r="G29" i="5" s="1"/>
  <c r="AN17" i="5"/>
  <c r="G23" i="5" s="1"/>
  <c r="AL17" i="5"/>
  <c r="F29" i="5" s="1"/>
  <c r="AK17" i="5"/>
  <c r="F23" i="5" s="1"/>
  <c r="CL16" i="5"/>
  <c r="CI16" i="5"/>
  <c r="CF16" i="5"/>
  <c r="CC16" i="5"/>
  <c r="BZ16" i="5"/>
  <c r="BW16" i="5"/>
  <c r="BT16" i="5"/>
  <c r="BQ16" i="5"/>
  <c r="BN16" i="5"/>
  <c r="BK16" i="5"/>
  <c r="BH16" i="5"/>
  <c r="BE16" i="5"/>
  <c r="BB16" i="5"/>
  <c r="AY16" i="5"/>
  <c r="AV16" i="5"/>
  <c r="AS16" i="5"/>
  <c r="AP16" i="5"/>
  <c r="AM16" i="5"/>
  <c r="CL15" i="5"/>
  <c r="CI15" i="5"/>
  <c r="CF15" i="5"/>
  <c r="CC15" i="5"/>
  <c r="BZ15" i="5"/>
  <c r="BW15" i="5"/>
  <c r="BT15" i="5"/>
  <c r="BQ15" i="5"/>
  <c r="BN15" i="5"/>
  <c r="BK15" i="5"/>
  <c r="BH15" i="5"/>
  <c r="BE15" i="5"/>
  <c r="BB15" i="5"/>
  <c r="AY15" i="5"/>
  <c r="AV15" i="5"/>
  <c r="AS15" i="5"/>
  <c r="AP15" i="5"/>
  <c r="AM15" i="5"/>
  <c r="CL14" i="5"/>
  <c r="BQ14" i="5"/>
  <c r="BN14" i="5"/>
  <c r="BK14" i="5"/>
  <c r="BH14" i="5"/>
  <c r="BE14" i="5"/>
  <c r="BB14" i="5"/>
  <c r="AY14" i="5"/>
  <c r="AV14" i="5"/>
  <c r="AS14" i="5"/>
  <c r="AP14" i="5"/>
  <c r="AM14" i="5"/>
  <c r="CL13" i="5"/>
  <c r="CI13" i="5"/>
  <c r="V13" i="5" s="1"/>
  <c r="CF13" i="5"/>
  <c r="U13" i="5" s="1"/>
  <c r="CC13" i="5"/>
  <c r="T13" i="5" s="1"/>
  <c r="BZ13" i="5"/>
  <c r="BW13" i="5"/>
  <c r="R13" i="5" s="1"/>
  <c r="BT13" i="5"/>
  <c r="Q13" i="5" s="1"/>
  <c r="BQ13" i="5"/>
  <c r="P13" i="5" s="1"/>
  <c r="BN13" i="5"/>
  <c r="O13" i="5" s="1"/>
  <c r="BK13" i="5"/>
  <c r="N13" i="5" s="1"/>
  <c r="BH13" i="5"/>
  <c r="BE13" i="5"/>
  <c r="L13" i="5" s="1"/>
  <c r="AV13" i="5"/>
  <c r="AS13" i="5"/>
  <c r="H13" i="5" s="1"/>
  <c r="AP13" i="5"/>
  <c r="G13" i="5" s="1"/>
  <c r="AM13" i="5"/>
  <c r="F13" i="5" s="1"/>
  <c r="U53" i="4"/>
  <c r="U52" i="4"/>
  <c r="U53" i="3"/>
  <c r="U52" i="3"/>
  <c r="U53" i="2"/>
  <c r="U52" i="2"/>
  <c r="W28" i="4"/>
  <c r="W27" i="4"/>
  <c r="W26" i="4"/>
  <c r="W25" i="4"/>
  <c r="W22" i="4"/>
  <c r="W21" i="4"/>
  <c r="W20" i="4"/>
  <c r="W19" i="4"/>
  <c r="W28" i="3"/>
  <c r="W27" i="3"/>
  <c r="W26" i="3"/>
  <c r="W25" i="3"/>
  <c r="W22" i="3"/>
  <c r="W21" i="3"/>
  <c r="W20" i="3"/>
  <c r="W19" i="3"/>
  <c r="W28" i="2"/>
  <c r="W27" i="2"/>
  <c r="W26" i="2"/>
  <c r="W25" i="2"/>
  <c r="W22" i="2"/>
  <c r="W20" i="2"/>
  <c r="W19" i="2"/>
  <c r="CK17" i="4"/>
  <c r="W29" i="4" s="1"/>
  <c r="CJ17" i="4"/>
  <c r="W23" i="4" s="1"/>
  <c r="CL16" i="4"/>
  <c r="CL15" i="4"/>
  <c r="CL14" i="4"/>
  <c r="CL13" i="4"/>
  <c r="W13" i="4" s="1"/>
  <c r="CK17" i="3"/>
  <c r="W29" i="3" s="1"/>
  <c r="CJ17" i="3"/>
  <c r="W23" i="3" s="1"/>
  <c r="CL16" i="3"/>
  <c r="CL15" i="3"/>
  <c r="CL14" i="3"/>
  <c r="CL13" i="3"/>
  <c r="CK17" i="2"/>
  <c r="W29" i="2" s="1"/>
  <c r="CJ17" i="2"/>
  <c r="W23" i="2" s="1"/>
  <c r="CL16" i="2"/>
  <c r="CL15" i="2"/>
  <c r="CL14" i="2"/>
  <c r="CL13" i="2"/>
  <c r="U53" i="1"/>
  <c r="W28" i="1"/>
  <c r="W27" i="1"/>
  <c r="W26" i="1"/>
  <c r="W22" i="1"/>
  <c r="W21" i="1"/>
  <c r="W20" i="1"/>
  <c r="W25" i="1"/>
  <c r="W16" i="5" l="1"/>
  <c r="W15" i="3"/>
  <c r="AP17" i="5"/>
  <c r="G17" i="5" s="1"/>
  <c r="BB17" i="5"/>
  <c r="BN17" i="5"/>
  <c r="O17" i="5" s="1"/>
  <c r="AS17" i="5"/>
  <c r="H17" i="5" s="1"/>
  <c r="BE17" i="5"/>
  <c r="L17" i="5" s="1"/>
  <c r="BQ17" i="5"/>
  <c r="BQ54" i="5" s="1"/>
  <c r="P54" i="5" s="1"/>
  <c r="S15" i="5"/>
  <c r="S13" i="5"/>
  <c r="AV17" i="5"/>
  <c r="I17" i="5" s="1"/>
  <c r="BH17" i="5"/>
  <c r="M17" i="5" s="1"/>
  <c r="CL17" i="5"/>
  <c r="W17" i="5" s="1"/>
  <c r="AM17" i="5"/>
  <c r="F17" i="5" s="1"/>
  <c r="AY17" i="5"/>
  <c r="BK17" i="5"/>
  <c r="N17" i="5" s="1"/>
  <c r="W16" i="2"/>
  <c r="W14" i="3"/>
  <c r="W16" i="3"/>
  <c r="W13" i="3"/>
  <c r="W13" i="5"/>
  <c r="M13" i="5"/>
  <c r="I13" i="5"/>
  <c r="F16" i="5"/>
  <c r="H16" i="5"/>
  <c r="L16" i="5"/>
  <c r="N16" i="5"/>
  <c r="P16" i="5"/>
  <c r="R16" i="5"/>
  <c r="R15" i="5"/>
  <c r="T16" i="5"/>
  <c r="T15" i="5"/>
  <c r="V16" i="5"/>
  <c r="V15" i="5"/>
  <c r="F14" i="5"/>
  <c r="H14" i="5"/>
  <c r="L14" i="5"/>
  <c r="N14" i="5"/>
  <c r="P14" i="5"/>
  <c r="F15" i="5"/>
  <c r="H15" i="5"/>
  <c r="L15" i="5"/>
  <c r="N15" i="5"/>
  <c r="P15" i="5"/>
  <c r="W15" i="5"/>
  <c r="I16" i="5"/>
  <c r="M16" i="5"/>
  <c r="O16" i="5"/>
  <c r="Q16" i="5"/>
  <c r="S16" i="5"/>
  <c r="U16" i="5"/>
  <c r="G14" i="5"/>
  <c r="I14" i="5"/>
  <c r="M14" i="5"/>
  <c r="O14" i="5"/>
  <c r="W14" i="5"/>
  <c r="G15" i="5"/>
  <c r="I15" i="5"/>
  <c r="M15" i="5"/>
  <c r="O15" i="5"/>
  <c r="Q15" i="5"/>
  <c r="U15" i="5"/>
  <c r="G16" i="5"/>
  <c r="W15" i="4"/>
  <c r="W16" i="4"/>
  <c r="W14" i="4"/>
  <c r="CL17" i="3"/>
  <c r="CL17" i="2"/>
  <c r="W13" i="2"/>
  <c r="W15" i="2"/>
  <c r="W14" i="2"/>
  <c r="CL17" i="4"/>
  <c r="CK17" i="1"/>
  <c r="W29" i="1" s="1"/>
  <c r="CJ17" i="1"/>
  <c r="W23" i="1" s="1"/>
  <c r="CL16" i="1"/>
  <c r="CL15" i="1"/>
  <c r="CL14" i="1"/>
  <c r="CL13" i="1"/>
  <c r="W13" i="1" s="1"/>
  <c r="W17" i="4" l="1"/>
  <c r="CL54" i="4"/>
  <c r="W54" i="4" s="1"/>
  <c r="W14" i="1"/>
  <c r="W17" i="2"/>
  <c r="CL54" i="2"/>
  <c r="W54" i="2" s="1"/>
  <c r="W17" i="3"/>
  <c r="CL54" i="3"/>
  <c r="W54" i="3" s="1"/>
  <c r="BN54" i="5"/>
  <c r="O54" i="5" s="1"/>
  <c r="P17" i="5"/>
  <c r="W16" i="1"/>
  <c r="W15" i="1"/>
  <c r="CL17" i="1"/>
  <c r="V27" i="4"/>
  <c r="W17" i="1" l="1"/>
  <c r="CL54" i="1"/>
  <c r="W54" i="1" s="1"/>
  <c r="CI16" i="4"/>
  <c r="CI15" i="4"/>
  <c r="CI14" i="4"/>
  <c r="CI13" i="4"/>
  <c r="CF16" i="4"/>
  <c r="CF15" i="4"/>
  <c r="CF14" i="4"/>
  <c r="CF13" i="4"/>
  <c r="CC16" i="4"/>
  <c r="CC15" i="4"/>
  <c r="CC14" i="4"/>
  <c r="CC13" i="4"/>
  <c r="BZ16" i="4"/>
  <c r="BZ15" i="4"/>
  <c r="BZ14" i="4"/>
  <c r="BZ13" i="4"/>
  <c r="BW16" i="4"/>
  <c r="BW15" i="4"/>
  <c r="BW14" i="4"/>
  <c r="BW13" i="4"/>
  <c r="BT16" i="4"/>
  <c r="BT15" i="4"/>
  <c r="BT14" i="4"/>
  <c r="BT13" i="4"/>
  <c r="BQ16" i="4"/>
  <c r="BQ15" i="4"/>
  <c r="BQ14" i="4"/>
  <c r="BQ13" i="4"/>
  <c r="BN16" i="4"/>
  <c r="BN15" i="4"/>
  <c r="BN14" i="4"/>
  <c r="BN13" i="4"/>
  <c r="BK16" i="4"/>
  <c r="BK15" i="4"/>
  <c r="BK14" i="4"/>
  <c r="BK13" i="4"/>
  <c r="BH16" i="4"/>
  <c r="BH15" i="4"/>
  <c r="BH14" i="4"/>
  <c r="BH13" i="4"/>
  <c r="BE16" i="4"/>
  <c r="BE15" i="4"/>
  <c r="BE14" i="4"/>
  <c r="BE13" i="4"/>
  <c r="BB16" i="4"/>
  <c r="BB15" i="4"/>
  <c r="BB14" i="4"/>
  <c r="BB13" i="4"/>
  <c r="AY16" i="4"/>
  <c r="AY15" i="4"/>
  <c r="AY14" i="4"/>
  <c r="AY13" i="4"/>
  <c r="AV16" i="4"/>
  <c r="AV15" i="4"/>
  <c r="AV14" i="4"/>
  <c r="AV13" i="4"/>
  <c r="AS16" i="4"/>
  <c r="AS15" i="4"/>
  <c r="AS14" i="4"/>
  <c r="AS13" i="4"/>
  <c r="AP16" i="4"/>
  <c r="AP15" i="4"/>
  <c r="AP14" i="4"/>
  <c r="AP13" i="4"/>
  <c r="AM16" i="4"/>
  <c r="AM15" i="4"/>
  <c r="AM14" i="4"/>
  <c r="AM13" i="4"/>
  <c r="CL54" i="5" l="1"/>
  <c r="W54" i="5" s="1"/>
  <c r="V28" i="4"/>
  <c r="L19" i="4"/>
  <c r="V28" i="3" l="1"/>
  <c r="T53" i="4"/>
  <c r="S53" i="4"/>
  <c r="R53" i="4"/>
  <c r="Q53" i="4"/>
  <c r="P53" i="4"/>
  <c r="O53" i="4"/>
  <c r="T52" i="4"/>
  <c r="S52" i="4"/>
  <c r="R52" i="4"/>
  <c r="Q52" i="4"/>
  <c r="P52" i="4"/>
  <c r="O52" i="4"/>
  <c r="CH17" i="4"/>
  <c r="V29" i="4" s="1"/>
  <c r="CG17" i="4"/>
  <c r="V23" i="4" s="1"/>
  <c r="CE17" i="4"/>
  <c r="U29" i="4" s="1"/>
  <c r="CD17" i="4"/>
  <c r="U23" i="4" s="1"/>
  <c r="CB17" i="4"/>
  <c r="T29" i="4" s="1"/>
  <c r="CA17" i="4"/>
  <c r="T23" i="4" s="1"/>
  <c r="BY17" i="4"/>
  <c r="S29" i="4" s="1"/>
  <c r="BX17" i="4"/>
  <c r="S23" i="4" s="1"/>
  <c r="BV17" i="4"/>
  <c r="R29" i="4" s="1"/>
  <c r="BU17" i="4"/>
  <c r="R23" i="4" s="1"/>
  <c r="BS17" i="4"/>
  <c r="Q29" i="4" s="1"/>
  <c r="BR17" i="4"/>
  <c r="Q23" i="4" s="1"/>
  <c r="BP17" i="4"/>
  <c r="P29" i="4" s="1"/>
  <c r="BO17" i="4"/>
  <c r="P23" i="4" s="1"/>
  <c r="BM17" i="4"/>
  <c r="O29" i="4" s="1"/>
  <c r="BL17" i="4"/>
  <c r="O23" i="4" s="1"/>
  <c r="BJ17" i="4"/>
  <c r="N29" i="4" s="1"/>
  <c r="BI17" i="4"/>
  <c r="N23" i="4" s="1"/>
  <c r="BG17" i="4"/>
  <c r="M29" i="4" s="1"/>
  <c r="BF17" i="4"/>
  <c r="M23" i="4" s="1"/>
  <c r="BD17" i="4"/>
  <c r="L29" i="4" s="1"/>
  <c r="BC17" i="4"/>
  <c r="L23" i="4" s="1"/>
  <c r="BA17" i="4"/>
  <c r="K29" i="4" s="1"/>
  <c r="AZ17" i="4"/>
  <c r="K23" i="4" s="1"/>
  <c r="AX17" i="4"/>
  <c r="J29" i="4" s="1"/>
  <c r="AW17" i="4"/>
  <c r="J23" i="4" s="1"/>
  <c r="AU17" i="4"/>
  <c r="I29" i="4" s="1"/>
  <c r="AT17" i="4"/>
  <c r="I23" i="4" s="1"/>
  <c r="AR17" i="4"/>
  <c r="H29" i="4" s="1"/>
  <c r="AQ17" i="4"/>
  <c r="H23" i="4" s="1"/>
  <c r="AO17" i="4"/>
  <c r="G29" i="4" s="1"/>
  <c r="AN17" i="4"/>
  <c r="G23" i="4" s="1"/>
  <c r="AL17" i="4"/>
  <c r="F29" i="4" s="1"/>
  <c r="AK17" i="4"/>
  <c r="F23" i="4" s="1"/>
  <c r="V22" i="4"/>
  <c r="U28" i="4"/>
  <c r="U22" i="4"/>
  <c r="T28" i="4"/>
  <c r="T22" i="4"/>
  <c r="S28" i="4"/>
  <c r="S22" i="4"/>
  <c r="R28" i="4"/>
  <c r="R22" i="4"/>
  <c r="Q28" i="4"/>
  <c r="Q22" i="4"/>
  <c r="P28" i="4"/>
  <c r="P22" i="4"/>
  <c r="O28" i="4"/>
  <c r="O22" i="4"/>
  <c r="N28" i="4"/>
  <c r="N22" i="4"/>
  <c r="M28" i="4"/>
  <c r="M22" i="4"/>
  <c r="L28" i="4"/>
  <c r="L22" i="4"/>
  <c r="K28" i="4"/>
  <c r="K22" i="4"/>
  <c r="J28" i="4"/>
  <c r="J22" i="4"/>
  <c r="I28" i="4"/>
  <c r="I22" i="4"/>
  <c r="H28" i="4"/>
  <c r="H22" i="4"/>
  <c r="G28" i="4"/>
  <c r="G22" i="4"/>
  <c r="F28" i="4"/>
  <c r="F22" i="4"/>
  <c r="V21" i="4"/>
  <c r="U27" i="4"/>
  <c r="U21" i="4"/>
  <c r="T27" i="4"/>
  <c r="T21" i="4"/>
  <c r="S27" i="4"/>
  <c r="S21" i="4"/>
  <c r="R27" i="4"/>
  <c r="R21" i="4"/>
  <c r="Q27" i="4"/>
  <c r="Q21" i="4"/>
  <c r="P27" i="4"/>
  <c r="P21" i="4"/>
  <c r="O27" i="4"/>
  <c r="O21" i="4"/>
  <c r="N27" i="4"/>
  <c r="N21" i="4"/>
  <c r="M27" i="4"/>
  <c r="M21" i="4"/>
  <c r="L27" i="4"/>
  <c r="L21" i="4"/>
  <c r="K27" i="4"/>
  <c r="K21" i="4"/>
  <c r="J27" i="4"/>
  <c r="J21" i="4"/>
  <c r="I27" i="4"/>
  <c r="I21" i="4"/>
  <c r="H27" i="4"/>
  <c r="H21" i="4"/>
  <c r="G27" i="4"/>
  <c r="G21" i="4"/>
  <c r="F27" i="4"/>
  <c r="F21" i="4"/>
  <c r="V26" i="4"/>
  <c r="V20" i="4"/>
  <c r="U26" i="4"/>
  <c r="U20" i="4"/>
  <c r="T26" i="4"/>
  <c r="T20" i="4"/>
  <c r="S26" i="4"/>
  <c r="S20" i="4"/>
  <c r="R26" i="4"/>
  <c r="R20" i="4"/>
  <c r="Q26" i="4"/>
  <c r="Q20" i="4"/>
  <c r="P26" i="4"/>
  <c r="P20" i="4"/>
  <c r="O26" i="4"/>
  <c r="O20" i="4"/>
  <c r="N26" i="4"/>
  <c r="N20" i="4"/>
  <c r="M26" i="4"/>
  <c r="M20" i="4"/>
  <c r="L26" i="4"/>
  <c r="L20" i="4"/>
  <c r="K26" i="4"/>
  <c r="K20" i="4"/>
  <c r="J26" i="4"/>
  <c r="J20" i="4"/>
  <c r="I26" i="4"/>
  <c r="I20" i="4"/>
  <c r="H26" i="4"/>
  <c r="H20" i="4"/>
  <c r="G26" i="4"/>
  <c r="G20" i="4"/>
  <c r="F26" i="4"/>
  <c r="F20" i="4"/>
  <c r="V16" i="4"/>
  <c r="S13" i="4"/>
  <c r="Q13" i="4"/>
  <c r="O13" i="4"/>
  <c r="M13" i="4"/>
  <c r="K13" i="4"/>
  <c r="I13" i="4"/>
  <c r="V25" i="4"/>
  <c r="V19" i="4"/>
  <c r="U13" i="4"/>
  <c r="U25" i="4"/>
  <c r="U19" i="4"/>
  <c r="T25" i="4"/>
  <c r="T19" i="4"/>
  <c r="S25" i="4"/>
  <c r="S19" i="4"/>
  <c r="R25" i="4"/>
  <c r="R19" i="4"/>
  <c r="Q25" i="4"/>
  <c r="Q19" i="4"/>
  <c r="P25" i="4"/>
  <c r="P19" i="4"/>
  <c r="O25" i="4"/>
  <c r="O19" i="4"/>
  <c r="N25" i="4"/>
  <c r="N19" i="4"/>
  <c r="M25" i="4"/>
  <c r="M19" i="4"/>
  <c r="L25" i="4"/>
  <c r="K25" i="4"/>
  <c r="K19" i="4"/>
  <c r="J25" i="4"/>
  <c r="J19" i="4"/>
  <c r="I25" i="4"/>
  <c r="I19" i="4"/>
  <c r="H25" i="4"/>
  <c r="H19" i="4"/>
  <c r="G25" i="4"/>
  <c r="G19" i="4"/>
  <c r="F25" i="4"/>
  <c r="F19" i="4"/>
  <c r="BZ16" i="3"/>
  <c r="CI16" i="3"/>
  <c r="CI15" i="3"/>
  <c r="CI14" i="3"/>
  <c r="CI13" i="3"/>
  <c r="CF16" i="3"/>
  <c r="CF15" i="3"/>
  <c r="CF14" i="3"/>
  <c r="CF13" i="3"/>
  <c r="CC16" i="3"/>
  <c r="CC15" i="3"/>
  <c r="CC14" i="3"/>
  <c r="CC13" i="3"/>
  <c r="BZ15" i="3"/>
  <c r="BZ14" i="3"/>
  <c r="BZ13" i="3"/>
  <c r="BW16" i="3"/>
  <c r="BW15" i="3"/>
  <c r="BW14" i="3"/>
  <c r="BW13" i="3"/>
  <c r="BT16" i="3"/>
  <c r="BT15" i="3"/>
  <c r="BT14" i="3"/>
  <c r="BT13" i="3"/>
  <c r="BQ16" i="3"/>
  <c r="BQ15" i="3"/>
  <c r="BQ14" i="3"/>
  <c r="BQ13" i="3"/>
  <c r="BN16" i="3"/>
  <c r="BN15" i="3"/>
  <c r="BN14" i="3"/>
  <c r="BN13" i="3"/>
  <c r="BK16" i="3"/>
  <c r="BK15" i="3"/>
  <c r="BK14" i="3"/>
  <c r="BK13" i="3"/>
  <c r="BH16" i="3"/>
  <c r="BH15" i="3"/>
  <c r="BH14" i="3"/>
  <c r="BH13" i="3"/>
  <c r="BE16" i="3"/>
  <c r="BE15" i="3"/>
  <c r="BE14" i="3"/>
  <c r="BE13" i="3"/>
  <c r="BB16" i="3"/>
  <c r="BB15" i="3"/>
  <c r="BB14" i="3"/>
  <c r="AY16" i="3"/>
  <c r="AY15" i="3"/>
  <c r="AY14" i="3"/>
  <c r="AY13" i="3"/>
  <c r="AV16" i="3"/>
  <c r="AV15" i="3"/>
  <c r="AV14" i="3"/>
  <c r="AV13" i="3"/>
  <c r="AS16" i="3"/>
  <c r="AS15" i="3"/>
  <c r="AS14" i="3"/>
  <c r="AS13" i="3"/>
  <c r="AP16" i="3"/>
  <c r="AP15" i="3"/>
  <c r="AP14" i="3"/>
  <c r="AP13" i="3"/>
  <c r="G14" i="4" l="1"/>
  <c r="AM17" i="4"/>
  <c r="F17" i="4" s="1"/>
  <c r="AS17" i="4"/>
  <c r="H17" i="4" s="1"/>
  <c r="AY17" i="4"/>
  <c r="BE17" i="4"/>
  <c r="L17" i="4" s="1"/>
  <c r="BK17" i="4"/>
  <c r="N17" i="4" s="1"/>
  <c r="BQ17" i="4"/>
  <c r="P17" i="4" s="1"/>
  <c r="BW17" i="4"/>
  <c r="R17" i="4" s="1"/>
  <c r="CC17" i="4"/>
  <c r="T17" i="4" s="1"/>
  <c r="CI17" i="4"/>
  <c r="G13" i="4"/>
  <c r="J17" i="4"/>
  <c r="F13" i="4"/>
  <c r="H13" i="4"/>
  <c r="J13" i="4"/>
  <c r="L13" i="4"/>
  <c r="N13" i="4"/>
  <c r="AP17" i="4"/>
  <c r="G17" i="4" s="1"/>
  <c r="AV17" i="4"/>
  <c r="I17" i="4" s="1"/>
  <c r="BB17" i="4"/>
  <c r="K17" i="4" s="1"/>
  <c r="BH17" i="4"/>
  <c r="M17" i="4" s="1"/>
  <c r="BN17" i="4"/>
  <c r="BN54" i="4" s="1"/>
  <c r="O54" i="4" s="1"/>
  <c r="BT17" i="4"/>
  <c r="BT54" i="4" s="1"/>
  <c r="Q54" i="4" s="1"/>
  <c r="BZ17" i="4"/>
  <c r="BZ54" i="4" s="1"/>
  <c r="S54" i="4" s="1"/>
  <c r="CF17" i="4"/>
  <c r="P13" i="4"/>
  <c r="R13" i="4"/>
  <c r="T13" i="4"/>
  <c r="V13" i="4"/>
  <c r="F14" i="4"/>
  <c r="H14" i="4"/>
  <c r="J14" i="4"/>
  <c r="L14" i="4"/>
  <c r="N14" i="4"/>
  <c r="P14" i="4"/>
  <c r="R14" i="4"/>
  <c r="T14" i="4"/>
  <c r="V14" i="4"/>
  <c r="F15" i="4"/>
  <c r="H15" i="4"/>
  <c r="J15" i="4"/>
  <c r="L15" i="4"/>
  <c r="N15" i="4"/>
  <c r="P15" i="4"/>
  <c r="R15" i="4"/>
  <c r="T15" i="4"/>
  <c r="V15" i="4"/>
  <c r="F16" i="4"/>
  <c r="H16" i="4"/>
  <c r="J16" i="4"/>
  <c r="L16" i="4"/>
  <c r="N16" i="4"/>
  <c r="P16" i="4"/>
  <c r="R16" i="4"/>
  <c r="T16" i="4"/>
  <c r="I14" i="4"/>
  <c r="K14" i="4"/>
  <c r="M14" i="4"/>
  <c r="O14" i="4"/>
  <c r="Q14" i="4"/>
  <c r="S14" i="4"/>
  <c r="U14" i="4"/>
  <c r="G15" i="4"/>
  <c r="I15" i="4"/>
  <c r="K15" i="4"/>
  <c r="M15" i="4"/>
  <c r="O15" i="4"/>
  <c r="Q15" i="4"/>
  <c r="S15" i="4"/>
  <c r="U15" i="4"/>
  <c r="G16" i="4"/>
  <c r="I16" i="4"/>
  <c r="K16" i="4"/>
  <c r="M16" i="4"/>
  <c r="O16" i="4"/>
  <c r="Q16" i="4"/>
  <c r="S16" i="4"/>
  <c r="U16" i="4"/>
  <c r="AM16" i="3"/>
  <c r="AM15" i="3"/>
  <c r="AM14" i="3"/>
  <c r="AM13" i="3"/>
  <c r="V28" i="2"/>
  <c r="V17" i="4" l="1"/>
  <c r="CI54" i="4"/>
  <c r="V54" i="4" s="1"/>
  <c r="BQ54" i="4"/>
  <c r="P54" i="4" s="1"/>
  <c r="U17" i="4"/>
  <c r="CF54" i="4"/>
  <c r="U54" i="4" s="1"/>
  <c r="Q17" i="4"/>
  <c r="BW54" i="4"/>
  <c r="R54" i="4" s="1"/>
  <c r="CC54" i="4"/>
  <c r="T54" i="4" s="1"/>
  <c r="S17" i="4"/>
  <c r="O17" i="4"/>
  <c r="T53" i="3"/>
  <c r="S53" i="3"/>
  <c r="R53" i="3"/>
  <c r="Q53" i="3"/>
  <c r="P53" i="3"/>
  <c r="O53" i="3"/>
  <c r="T52" i="3"/>
  <c r="S52" i="3"/>
  <c r="R52" i="3"/>
  <c r="Q52" i="3"/>
  <c r="P52" i="3"/>
  <c r="O52" i="3"/>
  <c r="CH17" i="3"/>
  <c r="V29" i="3" s="1"/>
  <c r="CG17" i="3"/>
  <c r="V23" i="3" s="1"/>
  <c r="CE17" i="3"/>
  <c r="U29" i="3" s="1"/>
  <c r="CD17" i="3"/>
  <c r="U23" i="3" s="1"/>
  <c r="CB17" i="3"/>
  <c r="T29" i="3" s="1"/>
  <c r="CA17" i="3"/>
  <c r="T23" i="3" s="1"/>
  <c r="BY17" i="3"/>
  <c r="S29" i="3" s="1"/>
  <c r="BX17" i="3"/>
  <c r="S23" i="3" s="1"/>
  <c r="BV17" i="3"/>
  <c r="R29" i="3" s="1"/>
  <c r="BU17" i="3"/>
  <c r="R23" i="3" s="1"/>
  <c r="BS17" i="3"/>
  <c r="Q29" i="3" s="1"/>
  <c r="BR17" i="3"/>
  <c r="Q23" i="3" s="1"/>
  <c r="BP17" i="3"/>
  <c r="P29" i="3" s="1"/>
  <c r="BO17" i="3"/>
  <c r="P23" i="3" s="1"/>
  <c r="BM17" i="3"/>
  <c r="O29" i="3" s="1"/>
  <c r="BL17" i="3"/>
  <c r="O23" i="3" s="1"/>
  <c r="BJ17" i="3"/>
  <c r="N29" i="3" s="1"/>
  <c r="BI17" i="3"/>
  <c r="N23" i="3" s="1"/>
  <c r="BG17" i="3"/>
  <c r="M29" i="3" s="1"/>
  <c r="BF17" i="3"/>
  <c r="M23" i="3" s="1"/>
  <c r="BD17" i="3"/>
  <c r="L29" i="3" s="1"/>
  <c r="BC17" i="3"/>
  <c r="L23" i="3" s="1"/>
  <c r="BA17" i="3"/>
  <c r="K29" i="3" s="1"/>
  <c r="AZ17" i="3"/>
  <c r="AX17" i="3"/>
  <c r="AW17" i="3"/>
  <c r="J23" i="3" s="1"/>
  <c r="AU17" i="3"/>
  <c r="AT17" i="3"/>
  <c r="AR17" i="3"/>
  <c r="AQ17" i="3"/>
  <c r="H23" i="3" s="1"/>
  <c r="AO17" i="3"/>
  <c r="AN17" i="3"/>
  <c r="AL17" i="3"/>
  <c r="AK17" i="3"/>
  <c r="F23" i="3" s="1"/>
  <c r="V22" i="3"/>
  <c r="U28" i="3"/>
  <c r="U22" i="3"/>
  <c r="T28" i="3"/>
  <c r="T22" i="3"/>
  <c r="S28" i="3"/>
  <c r="S22" i="3"/>
  <c r="R28" i="3"/>
  <c r="R22" i="3"/>
  <c r="Q28" i="3"/>
  <c r="Q22" i="3"/>
  <c r="P28" i="3"/>
  <c r="P22" i="3"/>
  <c r="O28" i="3"/>
  <c r="O22" i="3"/>
  <c r="N28" i="3"/>
  <c r="N22" i="3"/>
  <c r="M28" i="3"/>
  <c r="M22" i="3"/>
  <c r="L28" i="3"/>
  <c r="L22" i="3"/>
  <c r="K28" i="3"/>
  <c r="J28" i="3"/>
  <c r="J22" i="3"/>
  <c r="I28" i="3"/>
  <c r="I22" i="3"/>
  <c r="H28" i="3"/>
  <c r="H22" i="3"/>
  <c r="G28" i="3"/>
  <c r="G22" i="3"/>
  <c r="F28" i="3"/>
  <c r="F22" i="3"/>
  <c r="V27" i="3"/>
  <c r="V21" i="3"/>
  <c r="U27" i="3"/>
  <c r="U21" i="3"/>
  <c r="T27" i="3"/>
  <c r="T21" i="3"/>
  <c r="S27" i="3"/>
  <c r="S21" i="3"/>
  <c r="R27" i="3"/>
  <c r="R21" i="3"/>
  <c r="Q27" i="3"/>
  <c r="Q21" i="3"/>
  <c r="P27" i="3"/>
  <c r="P21" i="3"/>
  <c r="O27" i="3"/>
  <c r="O21" i="3"/>
  <c r="N27" i="3"/>
  <c r="N21" i="3"/>
  <c r="M27" i="3"/>
  <c r="M21" i="3"/>
  <c r="L27" i="3"/>
  <c r="L21" i="3"/>
  <c r="K27" i="3"/>
  <c r="J27" i="3"/>
  <c r="J21" i="3"/>
  <c r="I27" i="3"/>
  <c r="I21" i="3"/>
  <c r="H27" i="3"/>
  <c r="H21" i="3"/>
  <c r="G27" i="3"/>
  <c r="G21" i="3"/>
  <c r="F27" i="3"/>
  <c r="F21" i="3"/>
  <c r="CI17" i="3"/>
  <c r="CI54" i="3" s="1"/>
  <c r="CF17" i="3"/>
  <c r="CF54" i="3" s="1"/>
  <c r="U54" i="3" s="1"/>
  <c r="CC17" i="3"/>
  <c r="BZ17" i="3"/>
  <c r="BW17" i="3"/>
  <c r="BT17" i="3"/>
  <c r="BQ17" i="3"/>
  <c r="BN17" i="3"/>
  <c r="BK17" i="3"/>
  <c r="BH17" i="3"/>
  <c r="BE17" i="3"/>
  <c r="BB17" i="3"/>
  <c r="AY17" i="3"/>
  <c r="AV17" i="3"/>
  <c r="AS17" i="3"/>
  <c r="AP17" i="3"/>
  <c r="AM17" i="3"/>
  <c r="V26" i="3"/>
  <c r="V20" i="3"/>
  <c r="U26" i="3"/>
  <c r="U20" i="3"/>
  <c r="T26" i="3"/>
  <c r="T20" i="3"/>
  <c r="S26" i="3"/>
  <c r="S20" i="3"/>
  <c r="R26" i="3"/>
  <c r="R20" i="3"/>
  <c r="Q26" i="3"/>
  <c r="Q20" i="3"/>
  <c r="P26" i="3"/>
  <c r="P20" i="3"/>
  <c r="O26" i="3"/>
  <c r="O20" i="3"/>
  <c r="N26" i="3"/>
  <c r="N20" i="3"/>
  <c r="M26" i="3"/>
  <c r="M20" i="3"/>
  <c r="L26" i="3"/>
  <c r="L20" i="3"/>
  <c r="K26" i="3"/>
  <c r="J26" i="3"/>
  <c r="J20" i="3"/>
  <c r="I26" i="3"/>
  <c r="I20" i="3"/>
  <c r="H26" i="3"/>
  <c r="H20" i="3"/>
  <c r="G26" i="3"/>
  <c r="G20" i="3"/>
  <c r="F26" i="3"/>
  <c r="F20" i="3"/>
  <c r="V13" i="3"/>
  <c r="T13" i="3"/>
  <c r="S13" i="3"/>
  <c r="R13" i="3"/>
  <c r="Q14" i="3"/>
  <c r="P13" i="3"/>
  <c r="O13" i="3"/>
  <c r="N13" i="3"/>
  <c r="M14" i="3"/>
  <c r="L13" i="3"/>
  <c r="AZ13" i="3"/>
  <c r="BB13" i="3" s="1"/>
  <c r="J13" i="3"/>
  <c r="H13" i="3"/>
  <c r="F13" i="3"/>
  <c r="V25" i="3"/>
  <c r="V19" i="3"/>
  <c r="U13" i="3"/>
  <c r="U25" i="3"/>
  <c r="U19" i="3"/>
  <c r="T25" i="3"/>
  <c r="T19" i="3"/>
  <c r="S25" i="3"/>
  <c r="S19" i="3"/>
  <c r="R25" i="3"/>
  <c r="R19" i="3"/>
  <c r="Q25" i="3"/>
  <c r="Q19" i="3"/>
  <c r="P25" i="3"/>
  <c r="P19" i="3"/>
  <c r="O25" i="3"/>
  <c r="O19" i="3"/>
  <c r="N25" i="3"/>
  <c r="N19" i="3"/>
  <c r="M25" i="3"/>
  <c r="M19" i="3"/>
  <c r="L25" i="3"/>
  <c r="L19" i="3"/>
  <c r="K25" i="3"/>
  <c r="J25" i="3"/>
  <c r="J19" i="3"/>
  <c r="I25" i="3"/>
  <c r="I19" i="3"/>
  <c r="H25" i="3"/>
  <c r="H19" i="3"/>
  <c r="G25" i="3"/>
  <c r="G19" i="3"/>
  <c r="F25" i="3"/>
  <c r="F19" i="3"/>
  <c r="V54" i="3" l="1"/>
  <c r="M13" i="3"/>
  <c r="Q13" i="3"/>
  <c r="G23" i="3"/>
  <c r="I23" i="3"/>
  <c r="M17" i="3"/>
  <c r="O17" i="3"/>
  <c r="Q17" i="3"/>
  <c r="S17" i="3"/>
  <c r="U17" i="3"/>
  <c r="O14" i="3"/>
  <c r="F29" i="3"/>
  <c r="G29" i="3"/>
  <c r="H29" i="3"/>
  <c r="I29" i="3"/>
  <c r="J29" i="3"/>
  <c r="G14" i="3"/>
  <c r="I14" i="3"/>
  <c r="K20" i="3"/>
  <c r="S14" i="3"/>
  <c r="U14" i="3"/>
  <c r="BQ54" i="3"/>
  <c r="P54" i="3" s="1"/>
  <c r="BW54" i="3"/>
  <c r="R54" i="3" s="1"/>
  <c r="CC54" i="3"/>
  <c r="T54" i="3" s="1"/>
  <c r="G15" i="3"/>
  <c r="I15" i="3"/>
  <c r="K21" i="3"/>
  <c r="M15" i="3"/>
  <c r="O15" i="3"/>
  <c r="Q15" i="3"/>
  <c r="S15" i="3"/>
  <c r="U15" i="3"/>
  <c r="G16" i="3"/>
  <c r="I16" i="3"/>
  <c r="K22" i="3"/>
  <c r="M16" i="3"/>
  <c r="O16" i="3"/>
  <c r="Q16" i="3"/>
  <c r="S16" i="3"/>
  <c r="U16" i="3"/>
  <c r="G17" i="3"/>
  <c r="I17" i="3"/>
  <c r="K23" i="3"/>
  <c r="G13" i="3"/>
  <c r="I13" i="3"/>
  <c r="K19" i="3"/>
  <c r="F14" i="3"/>
  <c r="H14" i="3"/>
  <c r="J14" i="3"/>
  <c r="L14" i="3"/>
  <c r="N14" i="3"/>
  <c r="P14" i="3"/>
  <c r="R14" i="3"/>
  <c r="T14" i="3"/>
  <c r="V14" i="3"/>
  <c r="BN54" i="3"/>
  <c r="O54" i="3" s="1"/>
  <c r="BT54" i="3"/>
  <c r="Q54" i="3" s="1"/>
  <c r="BZ54" i="3"/>
  <c r="S54" i="3" s="1"/>
  <c r="F15" i="3"/>
  <c r="H15" i="3"/>
  <c r="J15" i="3"/>
  <c r="L15" i="3"/>
  <c r="N15" i="3"/>
  <c r="P15" i="3"/>
  <c r="R15" i="3"/>
  <c r="T15" i="3"/>
  <c r="V15" i="3"/>
  <c r="F16" i="3"/>
  <c r="H16" i="3"/>
  <c r="J16" i="3"/>
  <c r="L16" i="3"/>
  <c r="N16" i="3"/>
  <c r="P16" i="3"/>
  <c r="R16" i="3"/>
  <c r="T16" i="3"/>
  <c r="V16" i="3"/>
  <c r="F17" i="3"/>
  <c r="H17" i="3"/>
  <c r="J17" i="3"/>
  <c r="L17" i="3"/>
  <c r="N17" i="3"/>
  <c r="P17" i="3"/>
  <c r="R17" i="3"/>
  <c r="T17" i="3"/>
  <c r="V17" i="3"/>
  <c r="CI16" i="2"/>
  <c r="CI15" i="2"/>
  <c r="CI13" i="2"/>
  <c r="CF16" i="2"/>
  <c r="CF15" i="2"/>
  <c r="CF13" i="2"/>
  <c r="CC16" i="2"/>
  <c r="CC15" i="2"/>
  <c r="CC13" i="2"/>
  <c r="BZ16" i="2"/>
  <c r="BZ15" i="2"/>
  <c r="BZ13" i="2"/>
  <c r="BW16" i="2"/>
  <c r="BW15" i="2"/>
  <c r="BW13" i="2"/>
  <c r="BT16" i="2"/>
  <c r="BT15" i="2"/>
  <c r="BT13" i="2"/>
  <c r="BQ16" i="2"/>
  <c r="BQ15" i="2"/>
  <c r="BQ14" i="2"/>
  <c r="BQ13" i="2"/>
  <c r="BN16" i="2"/>
  <c r="BN15" i="2"/>
  <c r="BN14" i="2"/>
  <c r="BN13" i="2"/>
  <c r="BK16" i="2"/>
  <c r="BK15" i="2"/>
  <c r="BK14" i="2"/>
  <c r="BK13" i="2"/>
  <c r="BH16" i="2"/>
  <c r="BH15" i="2"/>
  <c r="BH14" i="2"/>
  <c r="BH13" i="2"/>
  <c r="BE16" i="2"/>
  <c r="BE15" i="2"/>
  <c r="BE14" i="2"/>
  <c r="BE13" i="2"/>
  <c r="BB16" i="2"/>
  <c r="BB15" i="2"/>
  <c r="BB14" i="2"/>
  <c r="AY16" i="2"/>
  <c r="AY15" i="2"/>
  <c r="AY14" i="2"/>
  <c r="AY13" i="2"/>
  <c r="AV16" i="2"/>
  <c r="AV15" i="2"/>
  <c r="AV14" i="2"/>
  <c r="AV13" i="2"/>
  <c r="AS16" i="2"/>
  <c r="AS15" i="2"/>
  <c r="AS14" i="2"/>
  <c r="AS13" i="2"/>
  <c r="AP16" i="2"/>
  <c r="AP15" i="2"/>
  <c r="AP14" i="2"/>
  <c r="AP13" i="2"/>
  <c r="AM16" i="2"/>
  <c r="AM15" i="2"/>
  <c r="AM14" i="2"/>
  <c r="AM13" i="2"/>
  <c r="AK17" i="2"/>
  <c r="K13" i="3" l="1"/>
  <c r="K17" i="3"/>
  <c r="K16" i="3"/>
  <c r="K15" i="3"/>
  <c r="K14" i="3"/>
  <c r="M19" i="2"/>
  <c r="M25" i="2"/>
  <c r="M20" i="2"/>
  <c r="M26" i="2"/>
  <c r="M21" i="2"/>
  <c r="M27" i="2"/>
  <c r="M22" i="2"/>
  <c r="M28" i="2"/>
  <c r="Q27" i="1"/>
  <c r="Q20" i="1"/>
  <c r="Q19" i="1"/>
  <c r="T53" i="2" l="1"/>
  <c r="S53" i="2"/>
  <c r="R53" i="2"/>
  <c r="Q53" i="2"/>
  <c r="P53" i="2"/>
  <c r="O53" i="2"/>
  <c r="T52" i="2"/>
  <c r="S52" i="2"/>
  <c r="R52" i="2"/>
  <c r="Q52" i="2"/>
  <c r="P52" i="2"/>
  <c r="O52" i="2"/>
  <c r="BP17" i="2"/>
  <c r="P29" i="2" s="1"/>
  <c r="BO17" i="2"/>
  <c r="BM17" i="2"/>
  <c r="BL17" i="2"/>
  <c r="O23" i="2" s="1"/>
  <c r="BJ17" i="2"/>
  <c r="N29" i="2" s="1"/>
  <c r="BI17" i="2"/>
  <c r="N23" i="2" s="1"/>
  <c r="BG17" i="2"/>
  <c r="M29" i="2" s="1"/>
  <c r="BF17" i="2"/>
  <c r="M23" i="2" s="1"/>
  <c r="BD17" i="2"/>
  <c r="L29" i="2" s="1"/>
  <c r="BC17" i="2"/>
  <c r="BA17" i="2"/>
  <c r="AZ17" i="2"/>
  <c r="AX17" i="2"/>
  <c r="J29" i="2" s="1"/>
  <c r="AW17" i="2"/>
  <c r="J23" i="2" s="1"/>
  <c r="AU17" i="2"/>
  <c r="AT17" i="2"/>
  <c r="I23" i="2" s="1"/>
  <c r="AR17" i="2"/>
  <c r="H29" i="2" s="1"/>
  <c r="AQ17" i="2"/>
  <c r="AO17" i="2"/>
  <c r="AN17" i="2"/>
  <c r="G23" i="2" s="1"/>
  <c r="AL17" i="2"/>
  <c r="F29" i="2" s="1"/>
  <c r="F23" i="2"/>
  <c r="V22" i="2"/>
  <c r="U28" i="2"/>
  <c r="U22" i="2"/>
  <c r="T28" i="2"/>
  <c r="T22" i="2"/>
  <c r="S28" i="2"/>
  <c r="S22" i="2"/>
  <c r="R28" i="2"/>
  <c r="R22" i="2"/>
  <c r="Q28" i="2"/>
  <c r="Q22" i="2"/>
  <c r="P28" i="2"/>
  <c r="P22" i="2"/>
  <c r="O28" i="2"/>
  <c r="O22" i="2"/>
  <c r="N28" i="2"/>
  <c r="N22" i="2"/>
  <c r="L28" i="2"/>
  <c r="L22" i="2"/>
  <c r="J28" i="2"/>
  <c r="J22" i="2"/>
  <c r="I28" i="2"/>
  <c r="I22" i="2"/>
  <c r="H28" i="2"/>
  <c r="H22" i="2"/>
  <c r="G28" i="2"/>
  <c r="G22" i="2"/>
  <c r="F28" i="2"/>
  <c r="F22" i="2"/>
  <c r="V27" i="2"/>
  <c r="V21" i="2"/>
  <c r="U27" i="2"/>
  <c r="U21" i="2"/>
  <c r="T27" i="2"/>
  <c r="T21" i="2"/>
  <c r="S27" i="2"/>
  <c r="S21" i="2"/>
  <c r="R27" i="2"/>
  <c r="R21" i="2"/>
  <c r="Q27" i="2"/>
  <c r="Q21" i="2"/>
  <c r="P27" i="2"/>
  <c r="P21" i="2"/>
  <c r="O27" i="2"/>
  <c r="O21" i="2"/>
  <c r="N27" i="2"/>
  <c r="N21" i="2"/>
  <c r="L27" i="2"/>
  <c r="L21" i="2"/>
  <c r="J27" i="2"/>
  <c r="J21" i="2"/>
  <c r="I27" i="2"/>
  <c r="I21" i="2"/>
  <c r="H27" i="2"/>
  <c r="H21" i="2"/>
  <c r="G27" i="2"/>
  <c r="G21" i="2"/>
  <c r="F27" i="2"/>
  <c r="F21" i="2"/>
  <c r="CH14" i="2"/>
  <c r="CG14" i="2"/>
  <c r="CG14" i="5" s="1"/>
  <c r="CE14" i="2"/>
  <c r="CD14" i="2"/>
  <c r="CD14" i="5" s="1"/>
  <c r="CB14" i="2"/>
  <c r="CA14" i="2"/>
  <c r="CA14" i="5" s="1"/>
  <c r="BY14" i="2"/>
  <c r="BX14" i="2"/>
  <c r="BX14" i="5" s="1"/>
  <c r="BV14" i="2"/>
  <c r="BU14" i="2"/>
  <c r="BU14" i="5" s="1"/>
  <c r="BS14" i="2"/>
  <c r="BR14" i="2"/>
  <c r="BR14" i="5" s="1"/>
  <c r="P26" i="2"/>
  <c r="P20" i="2"/>
  <c r="O26" i="2"/>
  <c r="O20" i="2"/>
  <c r="N26" i="2"/>
  <c r="N20" i="2"/>
  <c r="L26" i="2"/>
  <c r="L20" i="2"/>
  <c r="J26" i="2"/>
  <c r="J20" i="2"/>
  <c r="I26" i="2"/>
  <c r="I20" i="2"/>
  <c r="H26" i="2"/>
  <c r="H20" i="2"/>
  <c r="G26" i="2"/>
  <c r="G20" i="2"/>
  <c r="F26" i="2"/>
  <c r="F20" i="2"/>
  <c r="V15" i="2"/>
  <c r="R15" i="2"/>
  <c r="N15" i="2"/>
  <c r="BA13" i="2"/>
  <c r="K25" i="2" s="1"/>
  <c r="AZ13" i="2"/>
  <c r="F13" i="2"/>
  <c r="V13" i="2"/>
  <c r="V25" i="2"/>
  <c r="V19" i="2"/>
  <c r="U25" i="2"/>
  <c r="U19" i="2"/>
  <c r="T25" i="2"/>
  <c r="T19" i="2"/>
  <c r="S25" i="2"/>
  <c r="S19" i="2"/>
  <c r="R25" i="2"/>
  <c r="R19" i="2"/>
  <c r="Q25" i="2"/>
  <c r="Q19" i="2"/>
  <c r="P25" i="2"/>
  <c r="P19" i="2"/>
  <c r="O25" i="2"/>
  <c r="O19" i="2"/>
  <c r="N25" i="2"/>
  <c r="N19" i="2"/>
  <c r="L25" i="2"/>
  <c r="L19" i="2"/>
  <c r="J25" i="2"/>
  <c r="J19" i="2"/>
  <c r="I25" i="2"/>
  <c r="I19" i="2"/>
  <c r="H25" i="2"/>
  <c r="H19" i="2"/>
  <c r="G25" i="2"/>
  <c r="G19" i="2"/>
  <c r="F25" i="2"/>
  <c r="F19" i="2"/>
  <c r="T20" i="2" l="1"/>
  <c r="BB13" i="2"/>
  <c r="V20" i="2"/>
  <c r="BY17" i="2"/>
  <c r="BY14" i="5"/>
  <c r="V26" i="2"/>
  <c r="CH14" i="5"/>
  <c r="CG17" i="5"/>
  <c r="V23" i="5" s="1"/>
  <c r="V20" i="5"/>
  <c r="Q20" i="5"/>
  <c r="BR17" i="5"/>
  <c r="Q23" i="5" s="1"/>
  <c r="T20" i="5"/>
  <c r="CA17" i="5"/>
  <c r="T23" i="5" s="1"/>
  <c r="BS17" i="2"/>
  <c r="Q29" i="2" s="1"/>
  <c r="BS14" i="5"/>
  <c r="T26" i="2"/>
  <c r="CB14" i="5"/>
  <c r="CC14" i="5" s="1"/>
  <c r="S20" i="5"/>
  <c r="BX17" i="5"/>
  <c r="S23" i="5" s="1"/>
  <c r="R20" i="5"/>
  <c r="BU17" i="5"/>
  <c r="R23" i="5" s="1"/>
  <c r="U20" i="5"/>
  <c r="CD17" i="5"/>
  <c r="U23" i="5" s="1"/>
  <c r="R20" i="2"/>
  <c r="R26" i="2"/>
  <c r="BV14" i="5"/>
  <c r="CE17" i="2"/>
  <c r="U29" i="2" s="1"/>
  <c r="CE14" i="5"/>
  <c r="Q26" i="2"/>
  <c r="S26" i="2"/>
  <c r="U26" i="2"/>
  <c r="Q20" i="2"/>
  <c r="BT14" i="2"/>
  <c r="BT17" i="2" s="1"/>
  <c r="Q17" i="2" s="1"/>
  <c r="BU17" i="2"/>
  <c r="R23" i="2" s="1"/>
  <c r="BW14" i="2"/>
  <c r="S20" i="2"/>
  <c r="BZ14" i="2"/>
  <c r="BZ17" i="2" s="1"/>
  <c r="S17" i="2" s="1"/>
  <c r="CA17" i="2"/>
  <c r="T23" i="2" s="1"/>
  <c r="CC14" i="2"/>
  <c r="U20" i="2"/>
  <c r="CF14" i="2"/>
  <c r="CF17" i="2" s="1"/>
  <c r="CG17" i="2"/>
  <c r="V23" i="2" s="1"/>
  <c r="CI14" i="2"/>
  <c r="CI17" i="2" s="1"/>
  <c r="CI54" i="2" s="1"/>
  <c r="V54" i="2" s="1"/>
  <c r="N13" i="2"/>
  <c r="R13" i="2"/>
  <c r="AM17" i="2"/>
  <c r="F17" i="2" s="1"/>
  <c r="AS17" i="2"/>
  <c r="H17" i="2" s="1"/>
  <c r="H23" i="2"/>
  <c r="L23" i="2"/>
  <c r="P23" i="2"/>
  <c r="H15" i="2"/>
  <c r="H16" i="2"/>
  <c r="J15" i="2"/>
  <c r="J13" i="2"/>
  <c r="K28" i="2"/>
  <c r="K26" i="2"/>
  <c r="H14" i="2"/>
  <c r="K27" i="2"/>
  <c r="H13" i="2"/>
  <c r="L16" i="2"/>
  <c r="P16" i="2"/>
  <c r="T16" i="2"/>
  <c r="N14" i="2"/>
  <c r="L15" i="2"/>
  <c r="T15" i="2"/>
  <c r="N16" i="2"/>
  <c r="V16" i="2"/>
  <c r="L13" i="2"/>
  <c r="P13" i="2"/>
  <c r="T13" i="2"/>
  <c r="F16" i="2"/>
  <c r="J16" i="2"/>
  <c r="F14" i="2"/>
  <c r="J14" i="2"/>
  <c r="L14" i="2"/>
  <c r="P14" i="2"/>
  <c r="AP17" i="2"/>
  <c r="G17" i="2" s="1"/>
  <c r="AV17" i="2"/>
  <c r="I17" i="2" s="1"/>
  <c r="BB17" i="2"/>
  <c r="BH17" i="2"/>
  <c r="M17" i="2" s="1"/>
  <c r="BN17" i="2"/>
  <c r="BN54" i="2" s="1"/>
  <c r="O54" i="2" s="1"/>
  <c r="F15" i="2"/>
  <c r="P15" i="2"/>
  <c r="R16" i="2"/>
  <c r="G29" i="2"/>
  <c r="I29" i="2"/>
  <c r="K29" i="2"/>
  <c r="O29" i="2"/>
  <c r="AY17" i="2"/>
  <c r="J17" i="2" s="1"/>
  <c r="BE17" i="2"/>
  <c r="L17" i="2" s="1"/>
  <c r="BK17" i="2"/>
  <c r="N17" i="2" s="1"/>
  <c r="BQ17" i="2"/>
  <c r="BQ54" i="2" s="1"/>
  <c r="P54" i="2" s="1"/>
  <c r="S29" i="2"/>
  <c r="K13" i="2"/>
  <c r="BR17" i="2"/>
  <c r="BV17" i="2"/>
  <c r="BX17" i="2"/>
  <c r="CB17" i="2"/>
  <c r="CD17" i="2"/>
  <c r="CH17" i="2"/>
  <c r="V29" i="2" s="1"/>
  <c r="G13" i="2"/>
  <c r="I13" i="2"/>
  <c r="K19" i="2"/>
  <c r="M13" i="2"/>
  <c r="O13" i="2"/>
  <c r="Q13" i="2"/>
  <c r="S13" i="2"/>
  <c r="U13" i="2"/>
  <c r="G14" i="2"/>
  <c r="I14" i="2"/>
  <c r="K20" i="2"/>
  <c r="M14" i="2"/>
  <c r="O14" i="2"/>
  <c r="G15" i="2"/>
  <c r="I15" i="2"/>
  <c r="K21" i="2"/>
  <c r="M15" i="2"/>
  <c r="O15" i="2"/>
  <c r="Q15" i="2"/>
  <c r="S15" i="2"/>
  <c r="U15" i="2"/>
  <c r="G16" i="2"/>
  <c r="I16" i="2"/>
  <c r="K22" i="2"/>
  <c r="M16" i="2"/>
  <c r="O16" i="2"/>
  <c r="Q16" i="2"/>
  <c r="S16" i="2"/>
  <c r="U16" i="2"/>
  <c r="K23" i="2"/>
  <c r="CC17" i="5" l="1"/>
  <c r="T14" i="5"/>
  <c r="R26" i="5"/>
  <c r="BV17" i="5"/>
  <c r="R29" i="5" s="1"/>
  <c r="CH17" i="5"/>
  <c r="V29" i="5" s="1"/>
  <c r="V26" i="5"/>
  <c r="BS17" i="5"/>
  <c r="Q29" i="5" s="1"/>
  <c r="Q26" i="5"/>
  <c r="BW14" i="5"/>
  <c r="BT14" i="5"/>
  <c r="BY17" i="5"/>
  <c r="S29" i="5" s="1"/>
  <c r="S26" i="5"/>
  <c r="U26" i="5"/>
  <c r="CE17" i="5"/>
  <c r="U29" i="5" s="1"/>
  <c r="U17" i="2"/>
  <c r="CF54" i="2"/>
  <c r="U54" i="2" s="1"/>
  <c r="T26" i="5"/>
  <c r="CB17" i="5"/>
  <c r="T29" i="5" s="1"/>
  <c r="CF14" i="5"/>
  <c r="BZ14" i="5"/>
  <c r="CI14" i="5"/>
  <c r="P17" i="2"/>
  <c r="O17" i="2"/>
  <c r="Q14" i="2"/>
  <c r="U14" i="2"/>
  <c r="CC17" i="2"/>
  <c r="T14" i="2"/>
  <c r="U23" i="2"/>
  <c r="S23" i="2"/>
  <c r="Q23" i="2"/>
  <c r="BZ54" i="2"/>
  <c r="S54" i="2" s="1"/>
  <c r="K17" i="2"/>
  <c r="K16" i="2"/>
  <c r="K15" i="2"/>
  <c r="K14" i="2"/>
  <c r="V14" i="2"/>
  <c r="BW17" i="2"/>
  <c r="R14" i="2"/>
  <c r="S14" i="2"/>
  <c r="T29" i="2"/>
  <c r="R29" i="2"/>
  <c r="BT54" i="2"/>
  <c r="Q54" i="2" s="1"/>
  <c r="O53" i="1"/>
  <c r="AM13" i="1"/>
  <c r="F19" i="1"/>
  <c r="BT17" i="5" l="1"/>
  <c r="Q14" i="5"/>
  <c r="CI17" i="5"/>
  <c r="V17" i="5" s="1"/>
  <c r="V14" i="5"/>
  <c r="BW17" i="5"/>
  <c r="R14" i="5"/>
  <c r="BZ17" i="5"/>
  <c r="S14" i="5"/>
  <c r="CF17" i="5"/>
  <c r="U17" i="5" s="1"/>
  <c r="U14" i="5"/>
  <c r="CC54" i="5"/>
  <c r="T54" i="5" s="1"/>
  <c r="T17" i="5"/>
  <c r="BW54" i="2"/>
  <c r="R54" i="2" s="1"/>
  <c r="R17" i="2"/>
  <c r="V17" i="2"/>
  <c r="CC54" i="2"/>
  <c r="T54" i="2" s="1"/>
  <c r="T17" i="2"/>
  <c r="BW54" i="5" l="1"/>
  <c r="R54" i="5" s="1"/>
  <c r="R17" i="5"/>
  <c r="BZ54" i="5"/>
  <c r="S54" i="5" s="1"/>
  <c r="S17" i="5"/>
  <c r="BT54" i="5"/>
  <c r="Q54" i="5" s="1"/>
  <c r="Q17" i="5"/>
  <c r="CI16" i="1"/>
  <c r="CI15" i="1"/>
  <c r="CI14" i="1"/>
  <c r="CI13" i="1"/>
  <c r="CF16" i="1"/>
  <c r="CF15" i="1"/>
  <c r="CF14" i="1"/>
  <c r="CF13" i="1"/>
  <c r="CC16" i="1"/>
  <c r="CC15" i="1"/>
  <c r="CC14" i="1"/>
  <c r="CC13" i="1"/>
  <c r="BZ16" i="1"/>
  <c r="BZ15" i="1"/>
  <c r="BZ14" i="1"/>
  <c r="BZ13" i="1"/>
  <c r="BW16" i="1"/>
  <c r="BW15" i="1"/>
  <c r="BW14" i="1"/>
  <c r="BW13" i="1"/>
  <c r="BT16" i="1"/>
  <c r="BT15" i="1"/>
  <c r="BT14" i="1"/>
  <c r="BT13" i="1"/>
  <c r="BQ16" i="1"/>
  <c r="BQ15" i="1"/>
  <c r="BQ14" i="1"/>
  <c r="BQ13" i="1"/>
  <c r="BN16" i="1"/>
  <c r="BN15" i="1"/>
  <c r="BN14" i="1"/>
  <c r="BN13" i="1"/>
  <c r="BK16" i="1"/>
  <c r="BK15" i="1"/>
  <c r="BK14" i="1"/>
  <c r="BK13" i="1"/>
  <c r="BH16" i="1"/>
  <c r="BH15" i="1"/>
  <c r="BH14" i="1"/>
  <c r="BH13" i="1"/>
  <c r="BE16" i="1"/>
  <c r="BE15" i="1"/>
  <c r="BE14" i="1"/>
  <c r="BE13" i="1"/>
  <c r="BB16" i="1"/>
  <c r="BB15" i="1"/>
  <c r="BB14" i="1"/>
  <c r="AY16" i="1"/>
  <c r="AY15" i="1"/>
  <c r="AY14" i="1"/>
  <c r="AV16" i="1"/>
  <c r="AV15" i="1"/>
  <c r="AV14" i="1"/>
  <c r="AV13" i="1"/>
  <c r="AS16" i="1"/>
  <c r="AS15" i="1"/>
  <c r="AS14" i="1"/>
  <c r="AS13" i="1"/>
  <c r="AP16" i="1"/>
  <c r="AP15" i="1"/>
  <c r="AP14" i="1"/>
  <c r="AP13" i="1"/>
  <c r="AM16" i="1"/>
  <c r="AM15" i="1"/>
  <c r="AM14" i="1"/>
  <c r="F14" i="1" s="1"/>
  <c r="V14" i="1" l="1"/>
  <c r="V16" i="1"/>
  <c r="V15" i="1"/>
  <c r="AM17" i="1"/>
  <c r="AN17" i="1" l="1"/>
  <c r="AX17" i="1"/>
  <c r="AW17" i="1"/>
  <c r="AU17" i="1"/>
  <c r="AT17" i="1"/>
  <c r="AR17" i="1"/>
  <c r="AQ17" i="1"/>
  <c r="AO17" i="1"/>
  <c r="AL17" i="1"/>
  <c r="AK17" i="1"/>
  <c r="V28" i="1" l="1"/>
  <c r="T53" i="1" l="1"/>
  <c r="S53" i="1"/>
  <c r="R53" i="1"/>
  <c r="Q53" i="1"/>
  <c r="P53" i="1"/>
  <c r="T52" i="1"/>
  <c r="S52" i="1"/>
  <c r="R52" i="1"/>
  <c r="Q52" i="1"/>
  <c r="P52" i="1"/>
  <c r="O52" i="1"/>
  <c r="CH17" i="1"/>
  <c r="CG17" i="1"/>
  <c r="V23" i="1" s="1"/>
  <c r="CE17" i="1"/>
  <c r="U29" i="1" s="1"/>
  <c r="CD17" i="1"/>
  <c r="U23" i="1" s="1"/>
  <c r="CB17" i="1"/>
  <c r="T29" i="1" s="1"/>
  <c r="CA17" i="1"/>
  <c r="T23" i="1" s="1"/>
  <c r="BY17" i="1"/>
  <c r="S29" i="1" s="1"/>
  <c r="BX17" i="1"/>
  <c r="S23" i="1" s="1"/>
  <c r="BV17" i="1"/>
  <c r="R29" i="1" s="1"/>
  <c r="BU17" i="1"/>
  <c r="R23" i="1" s="1"/>
  <c r="BS17" i="1"/>
  <c r="Q29" i="1" s="1"/>
  <c r="BR17" i="1"/>
  <c r="Q23" i="1" s="1"/>
  <c r="BP17" i="1"/>
  <c r="P29" i="1" s="1"/>
  <c r="BO17" i="1"/>
  <c r="P23" i="1" s="1"/>
  <c r="BM17" i="1"/>
  <c r="O29" i="1" s="1"/>
  <c r="BL17" i="1"/>
  <c r="O23" i="1" s="1"/>
  <c r="BJ17" i="1"/>
  <c r="N29" i="1" s="1"/>
  <c r="BI17" i="1"/>
  <c r="N23" i="1" s="1"/>
  <c r="BG17" i="1"/>
  <c r="M29" i="1" s="1"/>
  <c r="BF17" i="1"/>
  <c r="M23" i="1" s="1"/>
  <c r="BD17" i="1"/>
  <c r="L29" i="1" s="1"/>
  <c r="BC17" i="1"/>
  <c r="L23" i="1" s="1"/>
  <c r="BA17" i="1"/>
  <c r="AZ17" i="1"/>
  <c r="I29" i="1"/>
  <c r="H23" i="1"/>
  <c r="G29" i="1"/>
  <c r="F23" i="1"/>
  <c r="V29" i="1"/>
  <c r="I23" i="1"/>
  <c r="H29" i="1"/>
  <c r="G23" i="1"/>
  <c r="F29" i="1"/>
  <c r="V22" i="1"/>
  <c r="U28" i="1"/>
  <c r="U22" i="1"/>
  <c r="T28" i="1"/>
  <c r="T22" i="1"/>
  <c r="S28" i="1"/>
  <c r="S22" i="1"/>
  <c r="R28" i="1"/>
  <c r="R22" i="1"/>
  <c r="Q28" i="1"/>
  <c r="Q22" i="1"/>
  <c r="P28" i="1"/>
  <c r="P22" i="1"/>
  <c r="O28" i="1"/>
  <c r="O22" i="1"/>
  <c r="N28" i="1"/>
  <c r="N22" i="1"/>
  <c r="M28" i="1"/>
  <c r="M22" i="1"/>
  <c r="L28" i="1"/>
  <c r="L22" i="1"/>
  <c r="I28" i="1"/>
  <c r="I22" i="1"/>
  <c r="H28" i="1"/>
  <c r="H22" i="1"/>
  <c r="G28" i="1"/>
  <c r="G22" i="1"/>
  <c r="F28" i="1"/>
  <c r="F22" i="1"/>
  <c r="AS17" i="1"/>
  <c r="V27" i="1"/>
  <c r="V21" i="1"/>
  <c r="U27" i="1"/>
  <c r="U21" i="1"/>
  <c r="T27" i="1"/>
  <c r="T21" i="1"/>
  <c r="S27" i="1"/>
  <c r="S21" i="1"/>
  <c r="R27" i="1"/>
  <c r="R21" i="1"/>
  <c r="Q21" i="1"/>
  <c r="P27" i="1"/>
  <c r="P21" i="1"/>
  <c r="O27" i="1"/>
  <c r="O21" i="1"/>
  <c r="N27" i="1"/>
  <c r="N21" i="1"/>
  <c r="M27" i="1"/>
  <c r="M21" i="1"/>
  <c r="L27" i="1"/>
  <c r="L21" i="1"/>
  <c r="I27" i="1"/>
  <c r="I21" i="1"/>
  <c r="H27" i="1"/>
  <c r="H21" i="1"/>
  <c r="G27" i="1"/>
  <c r="G21" i="1"/>
  <c r="F27" i="1"/>
  <c r="F21" i="1"/>
  <c r="CI17" i="1"/>
  <c r="AP17" i="1"/>
  <c r="V26" i="1"/>
  <c r="V20" i="1"/>
  <c r="U26" i="1"/>
  <c r="U20" i="1"/>
  <c r="T26" i="1"/>
  <c r="T20" i="1"/>
  <c r="S26" i="1"/>
  <c r="S20" i="1"/>
  <c r="R26" i="1"/>
  <c r="R20" i="1"/>
  <c r="Q26" i="1"/>
  <c r="P26" i="1"/>
  <c r="P20" i="1"/>
  <c r="O26" i="1"/>
  <c r="O20" i="1"/>
  <c r="N26" i="1"/>
  <c r="N20" i="1"/>
  <c r="M26" i="1"/>
  <c r="M20" i="1"/>
  <c r="L26" i="1"/>
  <c r="L20" i="1"/>
  <c r="I26" i="1"/>
  <c r="I20" i="1"/>
  <c r="H26" i="1"/>
  <c r="H20" i="1"/>
  <c r="G26" i="1"/>
  <c r="G20" i="1"/>
  <c r="F26" i="1"/>
  <c r="F20" i="1"/>
  <c r="U13" i="1"/>
  <c r="M13" i="1"/>
  <c r="BA13" i="1"/>
  <c r="BA13" i="5" s="1"/>
  <c r="AZ13" i="1"/>
  <c r="AZ13" i="5" s="1"/>
  <c r="AX13" i="1"/>
  <c r="AX13" i="5" s="1"/>
  <c r="AW13" i="1"/>
  <c r="AW13" i="5" s="1"/>
  <c r="V25" i="1"/>
  <c r="V19" i="1"/>
  <c r="U25" i="1"/>
  <c r="U19" i="1"/>
  <c r="T25" i="1"/>
  <c r="T19" i="1"/>
  <c r="S25" i="1"/>
  <c r="S19" i="1"/>
  <c r="R25" i="1"/>
  <c r="R19" i="1"/>
  <c r="Q25" i="1"/>
  <c r="P25" i="1"/>
  <c r="P19" i="1"/>
  <c r="O25" i="1"/>
  <c r="O19" i="1"/>
  <c r="N25" i="1"/>
  <c r="N19" i="1"/>
  <c r="M25" i="1"/>
  <c r="M19" i="1"/>
  <c r="L25" i="1"/>
  <c r="L19" i="1"/>
  <c r="I25" i="1"/>
  <c r="I19" i="1"/>
  <c r="H25" i="1"/>
  <c r="H19" i="1"/>
  <c r="G25" i="1"/>
  <c r="G19" i="1"/>
  <c r="F25" i="1"/>
  <c r="V17" i="1" l="1"/>
  <c r="CI54" i="1"/>
  <c r="J28" i="5"/>
  <c r="J26" i="5"/>
  <c r="J27" i="5"/>
  <c r="J25" i="5"/>
  <c r="J29" i="5"/>
  <c r="K22" i="5"/>
  <c r="BB13" i="5"/>
  <c r="K21" i="5"/>
  <c r="K20" i="5"/>
  <c r="K23" i="5"/>
  <c r="K19" i="5"/>
  <c r="K29" i="5"/>
  <c r="K25" i="5"/>
  <c r="K28" i="5"/>
  <c r="K27" i="5"/>
  <c r="K26" i="5"/>
  <c r="J22" i="5"/>
  <c r="J20" i="5"/>
  <c r="J21" i="5"/>
  <c r="J19" i="5"/>
  <c r="AY13" i="5"/>
  <c r="J23" i="5"/>
  <c r="J19" i="1"/>
  <c r="AY13" i="1"/>
  <c r="BB13" i="1"/>
  <c r="AV17" i="1"/>
  <c r="I17" i="1" s="1"/>
  <c r="J25" i="1"/>
  <c r="G17" i="1"/>
  <c r="BB17" i="1"/>
  <c r="BH17" i="1"/>
  <c r="M17" i="1" s="1"/>
  <c r="BN17" i="1"/>
  <c r="BN54" i="1" s="1"/>
  <c r="O54" i="1" s="1"/>
  <c r="BT17" i="1"/>
  <c r="Q17" i="1" s="1"/>
  <c r="BZ17" i="1"/>
  <c r="BZ54" i="1" s="1"/>
  <c r="S54" i="1" s="1"/>
  <c r="CF17" i="1"/>
  <c r="CF54" i="1" s="1"/>
  <c r="K19" i="1"/>
  <c r="G16" i="1"/>
  <c r="M16" i="1"/>
  <c r="Q16" i="1"/>
  <c r="U16" i="1"/>
  <c r="H17" i="1"/>
  <c r="AY17" i="1"/>
  <c r="BE17" i="1"/>
  <c r="BK17" i="1"/>
  <c r="BQ17" i="1"/>
  <c r="BQ54" i="1" s="1"/>
  <c r="P54" i="1" s="1"/>
  <c r="BW17" i="1"/>
  <c r="BW54" i="1" s="1"/>
  <c r="R54" i="1" s="1"/>
  <c r="CC17" i="1"/>
  <c r="CC54" i="1" s="1"/>
  <c r="G13" i="1"/>
  <c r="Q13" i="1"/>
  <c r="J26" i="1"/>
  <c r="O14" i="1"/>
  <c r="J27" i="1"/>
  <c r="O15" i="1"/>
  <c r="J28" i="1"/>
  <c r="O16" i="1"/>
  <c r="J29" i="1"/>
  <c r="I13" i="1"/>
  <c r="O13" i="1"/>
  <c r="S13" i="1"/>
  <c r="K20" i="1"/>
  <c r="K21" i="1"/>
  <c r="K22" i="1"/>
  <c r="K23" i="1"/>
  <c r="I14" i="1"/>
  <c r="S14" i="1"/>
  <c r="I15" i="1"/>
  <c r="S15" i="1"/>
  <c r="I16" i="1"/>
  <c r="S16" i="1"/>
  <c r="G14" i="1"/>
  <c r="M14" i="1"/>
  <c r="Q14" i="1"/>
  <c r="U14" i="1"/>
  <c r="G15" i="1"/>
  <c r="M15" i="1"/>
  <c r="Q15" i="1"/>
  <c r="U15" i="1"/>
  <c r="F13" i="1"/>
  <c r="H13" i="1"/>
  <c r="K25" i="1"/>
  <c r="L13" i="1"/>
  <c r="N13" i="1"/>
  <c r="P13" i="1"/>
  <c r="R13" i="1"/>
  <c r="T13" i="1"/>
  <c r="V13" i="1"/>
  <c r="H14" i="1"/>
  <c r="J20" i="1"/>
  <c r="K26" i="1"/>
  <c r="L14" i="1"/>
  <c r="N14" i="1"/>
  <c r="P14" i="1"/>
  <c r="R14" i="1"/>
  <c r="T14" i="1"/>
  <c r="F15" i="1"/>
  <c r="H15" i="1"/>
  <c r="J21" i="1"/>
  <c r="K27" i="1"/>
  <c r="L15" i="1"/>
  <c r="N15" i="1"/>
  <c r="P15" i="1"/>
  <c r="R15" i="1"/>
  <c r="T15" i="1"/>
  <c r="F16" i="1"/>
  <c r="H16" i="1"/>
  <c r="J22" i="1"/>
  <c r="K28" i="1"/>
  <c r="L16" i="1"/>
  <c r="N16" i="1"/>
  <c r="P16" i="1"/>
  <c r="R16" i="1"/>
  <c r="T16" i="1"/>
  <c r="J23" i="1"/>
  <c r="K29" i="1"/>
  <c r="V54" i="1" l="1"/>
  <c r="CI54" i="5"/>
  <c r="V54" i="5" s="1"/>
  <c r="K14" i="5"/>
  <c r="K17" i="5"/>
  <c r="K13" i="5"/>
  <c r="K16" i="5"/>
  <c r="K15" i="5"/>
  <c r="CF54" i="5"/>
  <c r="U54" i="5" s="1"/>
  <c r="J13" i="5"/>
  <c r="J14" i="5"/>
  <c r="J16" i="5"/>
  <c r="J15" i="5"/>
  <c r="J17" i="5"/>
  <c r="U17" i="1"/>
  <c r="T54" i="1"/>
  <c r="K17" i="1"/>
  <c r="R17" i="1"/>
  <c r="K14" i="1"/>
  <c r="BT54" i="1"/>
  <c r="Q54" i="1" s="1"/>
  <c r="K16" i="1"/>
  <c r="N17" i="1"/>
  <c r="F17" i="1"/>
  <c r="K13" i="1"/>
  <c r="K15" i="1"/>
  <c r="S17" i="1"/>
  <c r="O17" i="1"/>
  <c r="T17" i="1"/>
  <c r="P17" i="1"/>
  <c r="L17" i="1"/>
  <c r="J17" i="1"/>
  <c r="J16" i="1"/>
  <c r="J15" i="1"/>
  <c r="J14" i="1"/>
  <c r="J13" i="1"/>
  <c r="U54" i="1" l="1"/>
</calcChain>
</file>

<file path=xl/sharedStrings.xml><?xml version="1.0" encoding="utf-8"?>
<sst xmlns="http://schemas.openxmlformats.org/spreadsheetml/2006/main" count="1950" uniqueCount="128">
  <si>
    <t xml:space="preserve"> </t>
  </si>
  <si>
    <t>as of Fall 1997</t>
  </si>
  <si>
    <t>as of Fall 1998</t>
  </si>
  <si>
    <t>as of Fall 1999</t>
  </si>
  <si>
    <t>as of Fall 2000</t>
  </si>
  <si>
    <t>as of Fall 2001</t>
  </si>
  <si>
    <t>as of Fall 2002</t>
  </si>
  <si>
    <t>as of Fall 2003</t>
  </si>
  <si>
    <t>as of Fall 2004</t>
  </si>
  <si>
    <t>as of Fall 2005</t>
  </si>
  <si>
    <t>as of Fall 2006</t>
  </si>
  <si>
    <t>as of Fall 2007</t>
  </si>
  <si>
    <t>as of Fall 2008</t>
  </si>
  <si>
    <t>as of Fall 2009</t>
  </si>
  <si>
    <t>as of Fall 2010</t>
  </si>
  <si>
    <t>as of Fall 2011</t>
  </si>
  <si>
    <t>as of Fall 2012</t>
  </si>
  <si>
    <t>as of Fall 2013</t>
  </si>
  <si>
    <t>Total</t>
  </si>
  <si>
    <t>All Students</t>
  </si>
  <si>
    <t>TABLE 1.32</t>
  </si>
  <si>
    <t>UNIVERSITY OF MISSOURI-COLUMBIA</t>
  </si>
  <si>
    <t>GRADUATION RATES OF DEGREE-SEEKING UNDERGRADUATES</t>
  </si>
  <si>
    <t>8-YEAR GRADUATION RATE</t>
  </si>
  <si>
    <t>6-YEAR GRADUATION RATE</t>
  </si>
  <si>
    <t>Men</t>
  </si>
  <si>
    <t>Women</t>
  </si>
  <si>
    <t>Fall 2007 Cohort</t>
  </si>
  <si>
    <t>Fall 2013</t>
  </si>
  <si>
    <t>Fall 2012</t>
  </si>
  <si>
    <t>Fall 2011</t>
  </si>
  <si>
    <t>Fall 2010</t>
  </si>
  <si>
    <t>Fall 2009</t>
  </si>
  <si>
    <t>Fall 2008</t>
  </si>
  <si>
    <t>Fall 2007</t>
  </si>
  <si>
    <t>Cohort as of</t>
  </si>
  <si>
    <t>Fall 2006</t>
  </si>
  <si>
    <t>Fall 2005</t>
  </si>
  <si>
    <t>Fall 2004</t>
  </si>
  <si>
    <t>Fall 2003</t>
  </si>
  <si>
    <t>Fall 2002</t>
  </si>
  <si>
    <t>Fall 1991 Cohort</t>
  </si>
  <si>
    <t>Fall 1992 Cohort</t>
  </si>
  <si>
    <t>Fall 1993 Cohort</t>
  </si>
  <si>
    <t>Fall 1994 Cohort</t>
  </si>
  <si>
    <t>Fall 1995 Cohort</t>
  </si>
  <si>
    <t>Fall 1996 Cohort</t>
  </si>
  <si>
    <t>Fall 1997 Cohort</t>
  </si>
  <si>
    <t>Fall 1998 Cohort</t>
  </si>
  <si>
    <t>Fall 1999 Cohort</t>
  </si>
  <si>
    <t>Fall 2000 Cohort</t>
  </si>
  <si>
    <t>Fall 2001 Cohort</t>
  </si>
  <si>
    <t>Fall 2002 Cohort</t>
  </si>
  <si>
    <t>Fall 2003 Cohort</t>
  </si>
  <si>
    <t>Fall 2004 Cohort</t>
  </si>
  <si>
    <t>Fall 2005 Cohort</t>
  </si>
  <si>
    <t>Fall 2006 Cohort</t>
  </si>
  <si>
    <t>MU</t>
  </si>
  <si>
    <t>Raw Data</t>
  </si>
  <si>
    <t>Graduated</t>
  </si>
  <si>
    <t>within 4 years</t>
  </si>
  <si>
    <t>in the 5th year</t>
  </si>
  <si>
    <t>in the 6th year</t>
  </si>
  <si>
    <t>in the 7th or 8th year</t>
  </si>
  <si>
    <t>Initial Cohort (2nd adjustment)</t>
  </si>
  <si>
    <t>Initial Cohort (adjusted)</t>
  </si>
  <si>
    <t>Source: IPEDS GRS, Graduation Rate Survey</t>
  </si>
  <si>
    <t>Source: IPEDS GR200, Graduation Rates 200 Survey</t>
  </si>
  <si>
    <t>Source: IPEDS SS09, Spring Supplement 2009 Survey</t>
  </si>
  <si>
    <t>Fall 2001</t>
  </si>
  <si>
    <t>Fall 2000</t>
  </si>
  <si>
    <t>Fall 1999</t>
  </si>
  <si>
    <t>Fall 1998</t>
  </si>
  <si>
    <t>Fall 1997</t>
  </si>
  <si>
    <t>Fall 1991</t>
  </si>
  <si>
    <t>Fall 1992</t>
  </si>
  <si>
    <t>Fall 1993</t>
  </si>
  <si>
    <t>Fall 1994</t>
  </si>
  <si>
    <t>Fall 1995</t>
  </si>
  <si>
    <t>Fall 1996</t>
  </si>
  <si>
    <t>UNIVERSITY OF MISSOURI-KANSAS CITY</t>
  </si>
  <si>
    <t>Note: Starting with Fall 2002 cohort, pre-Pharmacy program students are included in the adjusted cohort and</t>
  </si>
  <si>
    <t xml:space="preserve">           graduation rates.</t>
  </si>
  <si>
    <t>UMKC</t>
  </si>
  <si>
    <t>MISSOURI UNIVERSITY OF SCIENCE AND TECHNOLOGY</t>
  </si>
  <si>
    <t>S&amp;T</t>
  </si>
  <si>
    <t>UNIVERSITY OF MISSOURI-ST. LOUIS</t>
  </si>
  <si>
    <t>UMSL</t>
  </si>
  <si>
    <t>Six-year Sum</t>
  </si>
  <si>
    <t>Eight-year Sum</t>
  </si>
  <si>
    <t>Fall 2014</t>
  </si>
  <si>
    <t>Fall 2008 Cohort</t>
  </si>
  <si>
    <t>as of Fall 2014</t>
  </si>
  <si>
    <t>UNIVERSITY OF MISSOURI SYSTEM</t>
  </si>
  <si>
    <t>UM System total</t>
  </si>
  <si>
    <t>Note: Starting with Fall 2002 cohort, UMKC pre-Pharmacy program students are included in the adjusted cohort and</t>
  </si>
  <si>
    <t>Fall 2015</t>
  </si>
  <si>
    <t>Fall 2009 Cohort</t>
  </si>
  <si>
    <t>as of Fall 2015</t>
  </si>
  <si>
    <t>Fall 2016</t>
  </si>
  <si>
    <t>as of Fall 2016</t>
  </si>
  <si>
    <t>Fall 2010 Cohort</t>
  </si>
  <si>
    <t>Fall 2017</t>
  </si>
  <si>
    <t>as of Fall 2017</t>
  </si>
  <si>
    <t>Fall 2011 Cohort</t>
  </si>
  <si>
    <t>Fall 2018</t>
  </si>
  <si>
    <t>Fall 2012 Cohort</t>
  </si>
  <si>
    <t>as of Fall 2018</t>
  </si>
  <si>
    <t>Fall 2013 Cohort</t>
  </si>
  <si>
    <t>as of Fall 2019</t>
  </si>
  <si>
    <t>Fall 2019</t>
  </si>
  <si>
    <t>Fall 2020</t>
  </si>
  <si>
    <t>Fall 2014 Cohort</t>
  </si>
  <si>
    <t>as of Fall 2020</t>
  </si>
  <si>
    <t>Fall 2021</t>
  </si>
  <si>
    <t>Fall 2015 Cohort</t>
  </si>
  <si>
    <t>as of Fall 2021</t>
  </si>
  <si>
    <t>Pell Recipient</t>
  </si>
  <si>
    <t>Graduated within 6 years</t>
  </si>
  <si>
    <t>Fall 2022</t>
  </si>
  <si>
    <t>Fall 2016 Cohort</t>
  </si>
  <si>
    <t>as of Fall 2022</t>
  </si>
  <si>
    <t>Hispanic</t>
  </si>
  <si>
    <t>Black</t>
  </si>
  <si>
    <t>Fall 2017 Cohort</t>
  </si>
  <si>
    <t>as of Fall 2023</t>
  </si>
  <si>
    <t>Fall 2023</t>
  </si>
  <si>
    <t>UM-IR 2/24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</si>
</sst>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0"/>
      <color indexed="12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9"/>
      <name val="Arial"/>
      <family val="2"/>
    </font>
    <font>
      <u/>
      <sz val="10"/>
      <color indexed="12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DDDDDD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FFCC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37" fontId="9" fillId="0" borderId="0"/>
  </cellStyleXfs>
  <cellXfs count="69">
    <xf numFmtId="0" fontId="0" fillId="0" borderId="0" xfId="0"/>
    <xf numFmtId="0" fontId="3" fillId="0" borderId="0" xfId="0" applyFont="1"/>
    <xf numFmtId="0" fontId="4" fillId="0" borderId="0" xfId="0" applyFont="1"/>
    <xf numFmtId="0" fontId="3" fillId="0" borderId="1" xfId="0" applyFont="1" applyBorder="1"/>
    <xf numFmtId="0" fontId="4" fillId="0" borderId="3" xfId="0" applyFont="1" applyBorder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3" fontId="3" fillId="0" borderId="0" xfId="0" applyNumberFormat="1" applyFont="1"/>
    <xf numFmtId="3" fontId="3" fillId="0" borderId="4" xfId="0" applyNumberFormat="1" applyFont="1" applyBorder="1"/>
    <xf numFmtId="9" fontId="4" fillId="0" borderId="0" xfId="0" applyNumberFormat="1" applyFont="1"/>
    <xf numFmtId="9" fontId="3" fillId="0" borderId="0" xfId="0" applyNumberFormat="1" applyFont="1"/>
    <xf numFmtId="0" fontId="3" fillId="0" borderId="3" xfId="0" applyFont="1" applyBorder="1"/>
    <xf numFmtId="9" fontId="3" fillId="0" borderId="3" xfId="0" applyNumberFormat="1" applyFont="1" applyBorder="1"/>
    <xf numFmtId="0" fontId="5" fillId="0" borderId="0" xfId="0" applyFont="1"/>
    <xf numFmtId="0" fontId="3" fillId="0" borderId="0" xfId="0" applyFont="1" applyAlignment="1">
      <alignment horizontal="left"/>
    </xf>
    <xf numFmtId="0" fontId="3" fillId="0" borderId="9" xfId="0" applyFont="1" applyBorder="1"/>
    <xf numFmtId="0" fontId="3" fillId="0" borderId="4" xfId="0" applyFont="1" applyBorder="1"/>
    <xf numFmtId="0" fontId="3" fillId="0" borderId="4" xfId="0" applyFont="1" applyBorder="1" applyAlignment="1">
      <alignment horizontal="right"/>
    </xf>
    <xf numFmtId="0" fontId="3" fillId="0" borderId="10" xfId="0" applyFont="1" applyBorder="1"/>
    <xf numFmtId="0" fontId="3" fillId="0" borderId="6" xfId="0" applyFont="1" applyBorder="1"/>
    <xf numFmtId="0" fontId="6" fillId="0" borderId="0" xfId="0" applyFont="1"/>
    <xf numFmtId="0" fontId="3" fillId="0" borderId="3" xfId="0" applyFont="1" applyBorder="1" applyAlignment="1">
      <alignment horizontal="right"/>
    </xf>
    <xf numFmtId="0" fontId="4" fillId="2" borderId="0" xfId="0" applyFont="1" applyFill="1" applyAlignment="1">
      <alignment vertical="center"/>
    </xf>
    <xf numFmtId="0" fontId="3" fillId="2" borderId="0" xfId="0" applyFont="1" applyFill="1"/>
    <xf numFmtId="0" fontId="3" fillId="0" borderId="2" xfId="0" applyFont="1" applyBorder="1" applyAlignment="1">
      <alignment horizontal="right"/>
    </xf>
    <xf numFmtId="1" fontId="3" fillId="0" borderId="0" xfId="0" applyNumberFormat="1" applyFont="1"/>
    <xf numFmtId="0" fontId="7" fillId="0" borderId="0" xfId="0" applyFont="1"/>
    <xf numFmtId="0" fontId="8" fillId="0" borderId="0" xfId="0" applyFont="1"/>
    <xf numFmtId="0" fontId="7" fillId="3" borderId="0" xfId="0" applyFont="1" applyFill="1"/>
    <xf numFmtId="0" fontId="4" fillId="3" borderId="0" xfId="0" applyFont="1" applyFill="1" applyAlignment="1">
      <alignment vertical="center"/>
    </xf>
    <xf numFmtId="0" fontId="4" fillId="0" borderId="4" xfId="0" applyFont="1" applyBorder="1" applyAlignment="1">
      <alignment horizontal="center"/>
    </xf>
    <xf numFmtId="0" fontId="4" fillId="0" borderId="4" xfId="0" applyFont="1" applyBorder="1" applyAlignment="1">
      <alignment horizontal="right"/>
    </xf>
    <xf numFmtId="9" fontId="3" fillId="0" borderId="4" xfId="0" applyNumberFormat="1" applyFont="1" applyBorder="1"/>
    <xf numFmtId="9" fontId="4" fillId="0" borderId="4" xfId="0" applyNumberFormat="1" applyFont="1" applyBorder="1"/>
    <xf numFmtId="9" fontId="4" fillId="0" borderId="4" xfId="0" applyNumberFormat="1" applyFont="1" applyBorder="1" applyAlignment="1">
      <alignment horizontal="center"/>
    </xf>
    <xf numFmtId="0" fontId="4" fillId="0" borderId="0" xfId="0" applyFont="1" applyAlignment="1">
      <alignment horizontal="right"/>
    </xf>
    <xf numFmtId="0" fontId="3" fillId="3" borderId="0" xfId="0" applyFont="1" applyFill="1" applyAlignment="1">
      <alignment horizontal="center"/>
    </xf>
    <xf numFmtId="0" fontId="3" fillId="3" borderId="0" xfId="0" applyFont="1" applyFill="1"/>
    <xf numFmtId="1" fontId="3" fillId="0" borderId="0" xfId="0" applyNumberFormat="1" applyFont="1" applyAlignment="1">
      <alignment horizontal="center"/>
    </xf>
    <xf numFmtId="1" fontId="5" fillId="0" borderId="0" xfId="0" applyNumberFormat="1" applyFont="1"/>
    <xf numFmtId="0" fontId="7" fillId="4" borderId="0" xfId="0" applyFont="1" applyFill="1"/>
    <xf numFmtId="0" fontId="4" fillId="4" borderId="0" xfId="0" applyFont="1" applyFill="1" applyAlignment="1">
      <alignment vertical="center"/>
    </xf>
    <xf numFmtId="0" fontId="3" fillId="4" borderId="0" xfId="0" applyFont="1" applyFill="1"/>
    <xf numFmtId="0" fontId="3" fillId="0" borderId="6" xfId="0" applyFont="1" applyBorder="1" applyAlignment="1">
      <alignment horizontal="right"/>
    </xf>
    <xf numFmtId="37" fontId="3" fillId="5" borderId="0" xfId="2" applyFont="1" applyFill="1"/>
    <xf numFmtId="0" fontId="4" fillId="5" borderId="0" xfId="0" applyFont="1" applyFill="1" applyAlignment="1">
      <alignment vertical="center"/>
    </xf>
    <xf numFmtId="37" fontId="3" fillId="6" borderId="0" xfId="2" applyFont="1" applyFill="1"/>
    <xf numFmtId="37" fontId="6" fillId="0" borderId="0" xfId="2" applyFont="1"/>
    <xf numFmtId="0" fontId="4" fillId="6" borderId="0" xfId="0" applyFont="1" applyFill="1" applyAlignment="1">
      <alignment vertical="center"/>
    </xf>
    <xf numFmtId="164" fontId="3" fillId="0" borderId="0" xfId="0" applyNumberFormat="1" applyFont="1"/>
    <xf numFmtId="164" fontId="3" fillId="0" borderId="3" xfId="0" applyNumberFormat="1" applyFont="1" applyBorder="1"/>
    <xf numFmtId="0" fontId="3" fillId="0" borderId="0" xfId="0" applyFont="1" applyAlignment="1">
      <alignment horizontal="center"/>
    </xf>
    <xf numFmtId="1" fontId="3" fillId="0" borderId="0" xfId="0" applyNumberFormat="1" applyFont="1" applyAlignment="1">
      <alignment horizontal="center"/>
    </xf>
    <xf numFmtId="1" fontId="5" fillId="0" borderId="0" xfId="0" applyNumberFormat="1" applyFont="1"/>
    <xf numFmtId="0" fontId="0" fillId="0" borderId="0" xfId="0"/>
    <xf numFmtId="0" fontId="5" fillId="0" borderId="0" xfId="0" applyFont="1"/>
    <xf numFmtId="2" fontId="6" fillId="0" borderId="7" xfId="0" applyNumberFormat="1" applyFont="1" applyBorder="1" applyAlignment="1">
      <alignment horizontal="center"/>
    </xf>
    <xf numFmtId="2" fontId="1" fillId="0" borderId="5" xfId="0" applyNumberFormat="1" applyFont="1" applyBorder="1" applyAlignment="1">
      <alignment horizontal="center"/>
    </xf>
    <xf numFmtId="0" fontId="0" fillId="0" borderId="5" xfId="0" applyBorder="1"/>
    <xf numFmtId="0" fontId="0" fillId="0" borderId="8" xfId="0" applyBorder="1"/>
    <xf numFmtId="0" fontId="0" fillId="0" borderId="0" xfId="0" applyAlignment="1">
      <alignment horizontal="center"/>
    </xf>
    <xf numFmtId="0" fontId="10" fillId="0" borderId="0" xfId="1" applyFont="1" applyBorder="1" applyAlignment="1" applyProtection="1"/>
    <xf numFmtId="0" fontId="10" fillId="0" borderId="0" xfId="1" applyFont="1" applyAlignment="1" applyProtection="1"/>
    <xf numFmtId="0" fontId="10" fillId="0" borderId="3" xfId="1" applyFont="1" applyBorder="1" applyAlignment="1" applyProtection="1"/>
    <xf numFmtId="0" fontId="0" fillId="0" borderId="3" xfId="0" applyBorder="1"/>
    <xf numFmtId="0" fontId="6" fillId="0" borderId="7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8" xfId="0" applyFont="1" applyBorder="1" applyAlignment="1">
      <alignment horizontal="center"/>
    </xf>
  </cellXfs>
  <cellStyles count="3">
    <cellStyle name="Hyperlink" xfId="1" builtinId="8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colors>
    <mruColors>
      <color rgb="FFFFFFCC"/>
      <color rgb="FFFFCCCC"/>
      <color rgb="FFCCFFCC"/>
      <color rgb="FFCCECFF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umsystem.edu/ums/fa/ir/ipedsgrs200" TargetMode="External"/><Relationship Id="rId3" Type="http://schemas.openxmlformats.org/officeDocument/2006/relationships/hyperlink" Target="http://www.umsystem.edu/ums/fa/ir/ipedsgrs" TargetMode="External"/><Relationship Id="rId7" Type="http://schemas.openxmlformats.org/officeDocument/2006/relationships/hyperlink" Target="https://www.umsystem.edu/ums/fa/ir/ipedsgrs" TargetMode="External"/><Relationship Id="rId2" Type="http://schemas.openxmlformats.org/officeDocument/2006/relationships/hyperlink" Target="http://www.umsystem.edu/ums/fa/planning/ipedsgrs" TargetMode="External"/><Relationship Id="rId1" Type="http://schemas.openxmlformats.org/officeDocument/2006/relationships/hyperlink" Target="http://www.umsystem.edu/ums/fa/planning/ipedsgrs200" TargetMode="External"/><Relationship Id="rId6" Type="http://schemas.openxmlformats.org/officeDocument/2006/relationships/hyperlink" Target="https://www.umsystem.edu/ums/institutional-effectiveness/ir/ipedsgrs200" TargetMode="External"/><Relationship Id="rId5" Type="http://schemas.openxmlformats.org/officeDocument/2006/relationships/hyperlink" Target="https://www.umsystem.edu/ums/institutional-effectiveness/ir/ipedsgrs" TargetMode="External"/><Relationship Id="rId4" Type="http://schemas.openxmlformats.org/officeDocument/2006/relationships/hyperlink" Target="http://www.umsystem.edu/ums/fa/ir/ipedsgrs200" TargetMode="External"/><Relationship Id="rId9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umsystem.edu/ums/fa/ir/ipedsgrs200" TargetMode="External"/><Relationship Id="rId3" Type="http://schemas.openxmlformats.org/officeDocument/2006/relationships/hyperlink" Target="http://www.umsystem.edu/ums/fa/ir/ipedsgrs" TargetMode="External"/><Relationship Id="rId7" Type="http://schemas.openxmlformats.org/officeDocument/2006/relationships/hyperlink" Target="https://www.umsystem.edu/ums/fa/ir/ipedsgrs" TargetMode="External"/><Relationship Id="rId2" Type="http://schemas.openxmlformats.org/officeDocument/2006/relationships/hyperlink" Target="http://www.umsystem.edu/ums/fa/planning/ipedsgrs" TargetMode="External"/><Relationship Id="rId1" Type="http://schemas.openxmlformats.org/officeDocument/2006/relationships/hyperlink" Target="http://www.umsystem.edu/ums/fa/planning/ipedsgrs200" TargetMode="External"/><Relationship Id="rId6" Type="http://schemas.openxmlformats.org/officeDocument/2006/relationships/hyperlink" Target="https://www.umsystem.edu/ums/institutional-effectiveness/ir/ipedsgrs200" TargetMode="External"/><Relationship Id="rId5" Type="http://schemas.openxmlformats.org/officeDocument/2006/relationships/hyperlink" Target="https://www.umsystem.edu/ums/institutional-effectiveness/ir/ipedsgrs" TargetMode="External"/><Relationship Id="rId4" Type="http://schemas.openxmlformats.org/officeDocument/2006/relationships/hyperlink" Target="http://www.umsystem.edu/ums/fa/ir/ipedsgrs200" TargetMode="External"/><Relationship Id="rId9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umsystem.edu/ums/fa/ir/ipedsgrs200" TargetMode="External"/><Relationship Id="rId3" Type="http://schemas.openxmlformats.org/officeDocument/2006/relationships/hyperlink" Target="http://www.umsystem.edu/ums/fa/ir/ipedsgrs" TargetMode="External"/><Relationship Id="rId7" Type="http://schemas.openxmlformats.org/officeDocument/2006/relationships/hyperlink" Target="https://www.umsystem.edu/ums/fa/ir/ipedsgrs" TargetMode="External"/><Relationship Id="rId2" Type="http://schemas.openxmlformats.org/officeDocument/2006/relationships/hyperlink" Target="http://www.umsystem.edu/ums/fa/planning/ipedsgrs" TargetMode="External"/><Relationship Id="rId1" Type="http://schemas.openxmlformats.org/officeDocument/2006/relationships/hyperlink" Target="http://www.umsystem.edu/ums/fa/planning/ipedsgrs200" TargetMode="External"/><Relationship Id="rId6" Type="http://schemas.openxmlformats.org/officeDocument/2006/relationships/hyperlink" Target="https://www.umsystem.edu/ums/institutional-effectiveness/ir/ipedsgrs200" TargetMode="External"/><Relationship Id="rId5" Type="http://schemas.openxmlformats.org/officeDocument/2006/relationships/hyperlink" Target="https://www.umsystem.edu/ums/institutional-effectiveness/ir/ipedsgrs" TargetMode="External"/><Relationship Id="rId4" Type="http://schemas.openxmlformats.org/officeDocument/2006/relationships/hyperlink" Target="http://www.umsystem.edu/ums/fa/ir/ipedsgrs200" TargetMode="External"/><Relationship Id="rId9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umsystem.edu/ums/fa/ir/ipedsgrs200" TargetMode="External"/><Relationship Id="rId3" Type="http://schemas.openxmlformats.org/officeDocument/2006/relationships/hyperlink" Target="http://www.umsystem.edu/ums/fa/ir/ipedsgrs" TargetMode="External"/><Relationship Id="rId7" Type="http://schemas.openxmlformats.org/officeDocument/2006/relationships/hyperlink" Target="https://www.umsystem.edu/ums/fa/ir/ipedsgrs" TargetMode="External"/><Relationship Id="rId2" Type="http://schemas.openxmlformats.org/officeDocument/2006/relationships/hyperlink" Target="http://www.umsystem.edu/ums/fa/planning/ipedsgrs" TargetMode="External"/><Relationship Id="rId1" Type="http://schemas.openxmlformats.org/officeDocument/2006/relationships/hyperlink" Target="http://www.umsystem.edu/ums/fa/planning/ipedsgrs200" TargetMode="External"/><Relationship Id="rId6" Type="http://schemas.openxmlformats.org/officeDocument/2006/relationships/hyperlink" Target="https://www.umsystem.edu/ums/institutional-effectiveness/ir/ipedsgrs200" TargetMode="External"/><Relationship Id="rId5" Type="http://schemas.openxmlformats.org/officeDocument/2006/relationships/hyperlink" Target="https://www.umsystem.edu/ums/institutional-effectiveness/ir/ipedsgrs" TargetMode="External"/><Relationship Id="rId4" Type="http://schemas.openxmlformats.org/officeDocument/2006/relationships/hyperlink" Target="http://www.umsystem.edu/ums/fa/ir/ipedsgrs200" TargetMode="External"/><Relationship Id="rId9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umsystem.edu/ums/fa/ir/ipedsgrs200" TargetMode="External"/><Relationship Id="rId3" Type="http://schemas.openxmlformats.org/officeDocument/2006/relationships/hyperlink" Target="http://www.umsystem.edu/ums/fa/ir/ipedsgrs" TargetMode="External"/><Relationship Id="rId7" Type="http://schemas.openxmlformats.org/officeDocument/2006/relationships/hyperlink" Target="https://www.umsystem.edu/ums/fa/ir/ipedsgrs" TargetMode="External"/><Relationship Id="rId2" Type="http://schemas.openxmlformats.org/officeDocument/2006/relationships/hyperlink" Target="http://www.umsystem.edu/ums/fa/planning/ipedsgrs" TargetMode="External"/><Relationship Id="rId1" Type="http://schemas.openxmlformats.org/officeDocument/2006/relationships/hyperlink" Target="http://www.umsystem.edu/ums/fa/planning/ipedsgrs200" TargetMode="External"/><Relationship Id="rId6" Type="http://schemas.openxmlformats.org/officeDocument/2006/relationships/hyperlink" Target="https://www.umsystem.edu/ums/institutional-effectiveness/ir/ipedsgrs200" TargetMode="External"/><Relationship Id="rId5" Type="http://schemas.openxmlformats.org/officeDocument/2006/relationships/hyperlink" Target="https://www.umsystem.edu/ums/institutional-effectiveness/ir/ipedsgrs" TargetMode="External"/><Relationship Id="rId4" Type="http://schemas.openxmlformats.org/officeDocument/2006/relationships/hyperlink" Target="http://www.umsystem.edu/ums/fa/ir/ipedsgrs200" TargetMode="External"/><Relationship Id="rId9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DN62"/>
  <sheetViews>
    <sheetView tabSelected="1" workbookViewId="0"/>
  </sheetViews>
  <sheetFormatPr defaultRowHeight="13.5" customHeight="1" x14ac:dyDescent="0.2"/>
  <cols>
    <col min="1" max="3" width="2.7109375" style="1" customWidth="1"/>
    <col min="4" max="4" width="8.7109375" style="1" customWidth="1"/>
    <col min="5" max="5" width="16.7109375" style="1" customWidth="1"/>
    <col min="6" max="26" width="10.7109375" style="1" hidden="1" customWidth="1"/>
    <col min="27" max="32" width="10.7109375" style="1" customWidth="1"/>
    <col min="33" max="33" width="2.7109375" style="1" customWidth="1"/>
    <col min="34" max="34" width="9.140625" style="1"/>
    <col min="35" max="35" width="9.140625" style="1" customWidth="1"/>
    <col min="36" max="36" width="16.7109375" style="1" customWidth="1"/>
    <col min="37" max="87" width="7.140625" style="26" hidden="1" customWidth="1"/>
    <col min="88" max="96" width="7.140625" style="1" hidden="1" customWidth="1"/>
    <col min="97" max="117" width="7.140625" style="1" customWidth="1"/>
    <col min="118" max="234" width="9.140625" style="1"/>
    <col min="235" max="235" width="3.85546875" style="1" customWidth="1"/>
    <col min="236" max="236" width="10.42578125" style="1" customWidth="1"/>
    <col min="237" max="237" width="0" style="1" hidden="1" customWidth="1"/>
    <col min="238" max="238" width="13.42578125" style="1" customWidth="1"/>
    <col min="239" max="274" width="0" style="1" hidden="1" customWidth="1"/>
    <col min="275" max="289" width="6.7109375" style="1" customWidth="1"/>
    <col min="290" max="290" width="9.140625" style="1"/>
    <col min="291" max="291" width="10.42578125" style="1" customWidth="1"/>
    <col min="292" max="292" width="14.5703125" style="1" customWidth="1"/>
    <col min="293" max="328" width="0" style="1" hidden="1" customWidth="1"/>
    <col min="329" max="343" width="6.7109375" style="1" customWidth="1"/>
    <col min="344" max="490" width="9.140625" style="1"/>
    <col min="491" max="491" width="3.85546875" style="1" customWidth="1"/>
    <col min="492" max="492" width="10.42578125" style="1" customWidth="1"/>
    <col min="493" max="493" width="0" style="1" hidden="1" customWidth="1"/>
    <col min="494" max="494" width="13.42578125" style="1" customWidth="1"/>
    <col min="495" max="530" width="0" style="1" hidden="1" customWidth="1"/>
    <col min="531" max="545" width="6.7109375" style="1" customWidth="1"/>
    <col min="546" max="546" width="9.140625" style="1"/>
    <col min="547" max="547" width="10.42578125" style="1" customWidth="1"/>
    <col min="548" max="548" width="14.5703125" style="1" customWidth="1"/>
    <col min="549" max="584" width="0" style="1" hidden="1" customWidth="1"/>
    <col min="585" max="599" width="6.7109375" style="1" customWidth="1"/>
    <col min="600" max="746" width="9.140625" style="1"/>
    <col min="747" max="747" width="3.85546875" style="1" customWidth="1"/>
    <col min="748" max="748" width="10.42578125" style="1" customWidth="1"/>
    <col min="749" max="749" width="0" style="1" hidden="1" customWidth="1"/>
    <col min="750" max="750" width="13.42578125" style="1" customWidth="1"/>
    <col min="751" max="786" width="0" style="1" hidden="1" customWidth="1"/>
    <col min="787" max="801" width="6.7109375" style="1" customWidth="1"/>
    <col min="802" max="802" width="9.140625" style="1"/>
    <col min="803" max="803" width="10.42578125" style="1" customWidth="1"/>
    <col min="804" max="804" width="14.5703125" style="1" customWidth="1"/>
    <col min="805" max="840" width="0" style="1" hidden="1" customWidth="1"/>
    <col min="841" max="855" width="6.7109375" style="1" customWidth="1"/>
    <col min="856" max="1002" width="9.140625" style="1"/>
    <col min="1003" max="1003" width="3.85546875" style="1" customWidth="1"/>
    <col min="1004" max="1004" width="10.42578125" style="1" customWidth="1"/>
    <col min="1005" max="1005" width="0" style="1" hidden="1" customWidth="1"/>
    <col min="1006" max="1006" width="13.42578125" style="1" customWidth="1"/>
    <col min="1007" max="1042" width="0" style="1" hidden="1" customWidth="1"/>
    <col min="1043" max="1057" width="6.7109375" style="1" customWidth="1"/>
    <col min="1058" max="1058" width="9.140625" style="1"/>
    <col min="1059" max="1059" width="10.42578125" style="1" customWidth="1"/>
    <col min="1060" max="1060" width="14.5703125" style="1" customWidth="1"/>
    <col min="1061" max="1096" width="0" style="1" hidden="1" customWidth="1"/>
    <col min="1097" max="1111" width="6.7109375" style="1" customWidth="1"/>
    <col min="1112" max="1258" width="9.140625" style="1"/>
    <col min="1259" max="1259" width="3.85546875" style="1" customWidth="1"/>
    <col min="1260" max="1260" width="10.42578125" style="1" customWidth="1"/>
    <col min="1261" max="1261" width="0" style="1" hidden="1" customWidth="1"/>
    <col min="1262" max="1262" width="13.42578125" style="1" customWidth="1"/>
    <col min="1263" max="1298" width="0" style="1" hidden="1" customWidth="1"/>
    <col min="1299" max="1313" width="6.7109375" style="1" customWidth="1"/>
    <col min="1314" max="1314" width="9.140625" style="1"/>
    <col min="1315" max="1315" width="10.42578125" style="1" customWidth="1"/>
    <col min="1316" max="1316" width="14.5703125" style="1" customWidth="1"/>
    <col min="1317" max="1352" width="0" style="1" hidden="1" customWidth="1"/>
    <col min="1353" max="1367" width="6.7109375" style="1" customWidth="1"/>
    <col min="1368" max="1514" width="9.140625" style="1"/>
    <col min="1515" max="1515" width="3.85546875" style="1" customWidth="1"/>
    <col min="1516" max="1516" width="10.42578125" style="1" customWidth="1"/>
    <col min="1517" max="1517" width="0" style="1" hidden="1" customWidth="1"/>
    <col min="1518" max="1518" width="13.42578125" style="1" customWidth="1"/>
    <col min="1519" max="1554" width="0" style="1" hidden="1" customWidth="1"/>
    <col min="1555" max="1569" width="6.7109375" style="1" customWidth="1"/>
    <col min="1570" max="1570" width="9.140625" style="1"/>
    <col min="1571" max="1571" width="10.42578125" style="1" customWidth="1"/>
    <col min="1572" max="1572" width="14.5703125" style="1" customWidth="1"/>
    <col min="1573" max="1608" width="0" style="1" hidden="1" customWidth="1"/>
    <col min="1609" max="1623" width="6.7109375" style="1" customWidth="1"/>
    <col min="1624" max="1770" width="9.140625" style="1"/>
    <col min="1771" max="1771" width="3.85546875" style="1" customWidth="1"/>
    <col min="1772" max="1772" width="10.42578125" style="1" customWidth="1"/>
    <col min="1773" max="1773" width="0" style="1" hidden="1" customWidth="1"/>
    <col min="1774" max="1774" width="13.42578125" style="1" customWidth="1"/>
    <col min="1775" max="1810" width="0" style="1" hidden="1" customWidth="1"/>
    <col min="1811" max="1825" width="6.7109375" style="1" customWidth="1"/>
    <col min="1826" max="1826" width="9.140625" style="1"/>
    <col min="1827" max="1827" width="10.42578125" style="1" customWidth="1"/>
    <col min="1828" max="1828" width="14.5703125" style="1" customWidth="1"/>
    <col min="1829" max="1864" width="0" style="1" hidden="1" customWidth="1"/>
    <col min="1865" max="1879" width="6.7109375" style="1" customWidth="1"/>
    <col min="1880" max="2026" width="9.140625" style="1"/>
    <col min="2027" max="2027" width="3.85546875" style="1" customWidth="1"/>
    <col min="2028" max="2028" width="10.42578125" style="1" customWidth="1"/>
    <col min="2029" max="2029" width="0" style="1" hidden="1" customWidth="1"/>
    <col min="2030" max="2030" width="13.42578125" style="1" customWidth="1"/>
    <col min="2031" max="2066" width="0" style="1" hidden="1" customWidth="1"/>
    <col min="2067" max="2081" width="6.7109375" style="1" customWidth="1"/>
    <col min="2082" max="2082" width="9.140625" style="1"/>
    <col min="2083" max="2083" width="10.42578125" style="1" customWidth="1"/>
    <col min="2084" max="2084" width="14.5703125" style="1" customWidth="1"/>
    <col min="2085" max="2120" width="0" style="1" hidden="1" customWidth="1"/>
    <col min="2121" max="2135" width="6.7109375" style="1" customWidth="1"/>
    <col min="2136" max="2282" width="9.140625" style="1"/>
    <col min="2283" max="2283" width="3.85546875" style="1" customWidth="1"/>
    <col min="2284" max="2284" width="10.42578125" style="1" customWidth="1"/>
    <col min="2285" max="2285" width="0" style="1" hidden="1" customWidth="1"/>
    <col min="2286" max="2286" width="13.42578125" style="1" customWidth="1"/>
    <col min="2287" max="2322" width="0" style="1" hidden="1" customWidth="1"/>
    <col min="2323" max="2337" width="6.7109375" style="1" customWidth="1"/>
    <col min="2338" max="2338" width="9.140625" style="1"/>
    <col min="2339" max="2339" width="10.42578125" style="1" customWidth="1"/>
    <col min="2340" max="2340" width="14.5703125" style="1" customWidth="1"/>
    <col min="2341" max="2376" width="0" style="1" hidden="1" customWidth="1"/>
    <col min="2377" max="2391" width="6.7109375" style="1" customWidth="1"/>
    <col min="2392" max="2538" width="9.140625" style="1"/>
    <col min="2539" max="2539" width="3.85546875" style="1" customWidth="1"/>
    <col min="2540" max="2540" width="10.42578125" style="1" customWidth="1"/>
    <col min="2541" max="2541" width="0" style="1" hidden="1" customWidth="1"/>
    <col min="2542" max="2542" width="13.42578125" style="1" customWidth="1"/>
    <col min="2543" max="2578" width="0" style="1" hidden="1" customWidth="1"/>
    <col min="2579" max="2593" width="6.7109375" style="1" customWidth="1"/>
    <col min="2594" max="2594" width="9.140625" style="1"/>
    <col min="2595" max="2595" width="10.42578125" style="1" customWidth="1"/>
    <col min="2596" max="2596" width="14.5703125" style="1" customWidth="1"/>
    <col min="2597" max="2632" width="0" style="1" hidden="1" customWidth="1"/>
    <col min="2633" max="2647" width="6.7109375" style="1" customWidth="1"/>
    <col min="2648" max="2794" width="9.140625" style="1"/>
    <col min="2795" max="2795" width="3.85546875" style="1" customWidth="1"/>
    <col min="2796" max="2796" width="10.42578125" style="1" customWidth="1"/>
    <col min="2797" max="2797" width="0" style="1" hidden="1" customWidth="1"/>
    <col min="2798" max="2798" width="13.42578125" style="1" customWidth="1"/>
    <col min="2799" max="2834" width="0" style="1" hidden="1" customWidth="1"/>
    <col min="2835" max="2849" width="6.7109375" style="1" customWidth="1"/>
    <col min="2850" max="2850" width="9.140625" style="1"/>
    <col min="2851" max="2851" width="10.42578125" style="1" customWidth="1"/>
    <col min="2852" max="2852" width="14.5703125" style="1" customWidth="1"/>
    <col min="2853" max="2888" width="0" style="1" hidden="1" customWidth="1"/>
    <col min="2889" max="2903" width="6.7109375" style="1" customWidth="1"/>
    <col min="2904" max="3050" width="9.140625" style="1"/>
    <col min="3051" max="3051" width="3.85546875" style="1" customWidth="1"/>
    <col min="3052" max="3052" width="10.42578125" style="1" customWidth="1"/>
    <col min="3053" max="3053" width="0" style="1" hidden="1" customWidth="1"/>
    <col min="3054" max="3054" width="13.42578125" style="1" customWidth="1"/>
    <col min="3055" max="3090" width="0" style="1" hidden="1" customWidth="1"/>
    <col min="3091" max="3105" width="6.7109375" style="1" customWidth="1"/>
    <col min="3106" max="3106" width="9.140625" style="1"/>
    <col min="3107" max="3107" width="10.42578125" style="1" customWidth="1"/>
    <col min="3108" max="3108" width="14.5703125" style="1" customWidth="1"/>
    <col min="3109" max="3144" width="0" style="1" hidden="1" customWidth="1"/>
    <col min="3145" max="3159" width="6.7109375" style="1" customWidth="1"/>
    <col min="3160" max="3306" width="9.140625" style="1"/>
    <col min="3307" max="3307" width="3.85546875" style="1" customWidth="1"/>
    <col min="3308" max="3308" width="10.42578125" style="1" customWidth="1"/>
    <col min="3309" max="3309" width="0" style="1" hidden="1" customWidth="1"/>
    <col min="3310" max="3310" width="13.42578125" style="1" customWidth="1"/>
    <col min="3311" max="3346" width="0" style="1" hidden="1" customWidth="1"/>
    <col min="3347" max="3361" width="6.7109375" style="1" customWidth="1"/>
    <col min="3362" max="3362" width="9.140625" style="1"/>
    <col min="3363" max="3363" width="10.42578125" style="1" customWidth="1"/>
    <col min="3364" max="3364" width="14.5703125" style="1" customWidth="1"/>
    <col min="3365" max="3400" width="0" style="1" hidden="1" customWidth="1"/>
    <col min="3401" max="3415" width="6.7109375" style="1" customWidth="1"/>
    <col min="3416" max="3562" width="9.140625" style="1"/>
    <col min="3563" max="3563" width="3.85546875" style="1" customWidth="1"/>
    <col min="3564" max="3564" width="10.42578125" style="1" customWidth="1"/>
    <col min="3565" max="3565" width="0" style="1" hidden="1" customWidth="1"/>
    <col min="3566" max="3566" width="13.42578125" style="1" customWidth="1"/>
    <col min="3567" max="3602" width="0" style="1" hidden="1" customWidth="1"/>
    <col min="3603" max="3617" width="6.7109375" style="1" customWidth="1"/>
    <col min="3618" max="3618" width="9.140625" style="1"/>
    <col min="3619" max="3619" width="10.42578125" style="1" customWidth="1"/>
    <col min="3620" max="3620" width="14.5703125" style="1" customWidth="1"/>
    <col min="3621" max="3656" width="0" style="1" hidden="1" customWidth="1"/>
    <col min="3657" max="3671" width="6.7109375" style="1" customWidth="1"/>
    <col min="3672" max="3818" width="9.140625" style="1"/>
    <col min="3819" max="3819" width="3.85546875" style="1" customWidth="1"/>
    <col min="3820" max="3820" width="10.42578125" style="1" customWidth="1"/>
    <col min="3821" max="3821" width="0" style="1" hidden="1" customWidth="1"/>
    <col min="3822" max="3822" width="13.42578125" style="1" customWidth="1"/>
    <col min="3823" max="3858" width="0" style="1" hidden="1" customWidth="1"/>
    <col min="3859" max="3873" width="6.7109375" style="1" customWidth="1"/>
    <col min="3874" max="3874" width="9.140625" style="1"/>
    <col min="3875" max="3875" width="10.42578125" style="1" customWidth="1"/>
    <col min="3876" max="3876" width="14.5703125" style="1" customWidth="1"/>
    <col min="3877" max="3912" width="0" style="1" hidden="1" customWidth="1"/>
    <col min="3913" max="3927" width="6.7109375" style="1" customWidth="1"/>
    <col min="3928" max="4074" width="9.140625" style="1"/>
    <col min="4075" max="4075" width="3.85546875" style="1" customWidth="1"/>
    <col min="4076" max="4076" width="10.42578125" style="1" customWidth="1"/>
    <col min="4077" max="4077" width="0" style="1" hidden="1" customWidth="1"/>
    <col min="4078" max="4078" width="13.42578125" style="1" customWidth="1"/>
    <col min="4079" max="4114" width="0" style="1" hidden="1" customWidth="1"/>
    <col min="4115" max="4129" width="6.7109375" style="1" customWidth="1"/>
    <col min="4130" max="4130" width="9.140625" style="1"/>
    <col min="4131" max="4131" width="10.42578125" style="1" customWidth="1"/>
    <col min="4132" max="4132" width="14.5703125" style="1" customWidth="1"/>
    <col min="4133" max="4168" width="0" style="1" hidden="1" customWidth="1"/>
    <col min="4169" max="4183" width="6.7109375" style="1" customWidth="1"/>
    <col min="4184" max="4330" width="9.140625" style="1"/>
    <col min="4331" max="4331" width="3.85546875" style="1" customWidth="1"/>
    <col min="4332" max="4332" width="10.42578125" style="1" customWidth="1"/>
    <col min="4333" max="4333" width="0" style="1" hidden="1" customWidth="1"/>
    <col min="4334" max="4334" width="13.42578125" style="1" customWidth="1"/>
    <col min="4335" max="4370" width="0" style="1" hidden="1" customWidth="1"/>
    <col min="4371" max="4385" width="6.7109375" style="1" customWidth="1"/>
    <col min="4386" max="4386" width="9.140625" style="1"/>
    <col min="4387" max="4387" width="10.42578125" style="1" customWidth="1"/>
    <col min="4388" max="4388" width="14.5703125" style="1" customWidth="1"/>
    <col min="4389" max="4424" width="0" style="1" hidden="1" customWidth="1"/>
    <col min="4425" max="4439" width="6.7109375" style="1" customWidth="1"/>
    <col min="4440" max="4586" width="9.140625" style="1"/>
    <col min="4587" max="4587" width="3.85546875" style="1" customWidth="1"/>
    <col min="4588" max="4588" width="10.42578125" style="1" customWidth="1"/>
    <col min="4589" max="4589" width="0" style="1" hidden="1" customWidth="1"/>
    <col min="4590" max="4590" width="13.42578125" style="1" customWidth="1"/>
    <col min="4591" max="4626" width="0" style="1" hidden="1" customWidth="1"/>
    <col min="4627" max="4641" width="6.7109375" style="1" customWidth="1"/>
    <col min="4642" max="4642" width="9.140625" style="1"/>
    <col min="4643" max="4643" width="10.42578125" style="1" customWidth="1"/>
    <col min="4644" max="4644" width="14.5703125" style="1" customWidth="1"/>
    <col min="4645" max="4680" width="0" style="1" hidden="1" customWidth="1"/>
    <col min="4681" max="4695" width="6.7109375" style="1" customWidth="1"/>
    <col min="4696" max="4842" width="9.140625" style="1"/>
    <col min="4843" max="4843" width="3.85546875" style="1" customWidth="1"/>
    <col min="4844" max="4844" width="10.42578125" style="1" customWidth="1"/>
    <col min="4845" max="4845" width="0" style="1" hidden="1" customWidth="1"/>
    <col min="4846" max="4846" width="13.42578125" style="1" customWidth="1"/>
    <col min="4847" max="4882" width="0" style="1" hidden="1" customWidth="1"/>
    <col min="4883" max="4897" width="6.7109375" style="1" customWidth="1"/>
    <col min="4898" max="4898" width="9.140625" style="1"/>
    <col min="4899" max="4899" width="10.42578125" style="1" customWidth="1"/>
    <col min="4900" max="4900" width="14.5703125" style="1" customWidth="1"/>
    <col min="4901" max="4936" width="0" style="1" hidden="1" customWidth="1"/>
    <col min="4937" max="4951" width="6.7109375" style="1" customWidth="1"/>
    <col min="4952" max="5098" width="9.140625" style="1"/>
    <col min="5099" max="5099" width="3.85546875" style="1" customWidth="1"/>
    <col min="5100" max="5100" width="10.42578125" style="1" customWidth="1"/>
    <col min="5101" max="5101" width="0" style="1" hidden="1" customWidth="1"/>
    <col min="5102" max="5102" width="13.42578125" style="1" customWidth="1"/>
    <col min="5103" max="5138" width="0" style="1" hidden="1" customWidth="1"/>
    <col min="5139" max="5153" width="6.7109375" style="1" customWidth="1"/>
    <col min="5154" max="5154" width="9.140625" style="1"/>
    <col min="5155" max="5155" width="10.42578125" style="1" customWidth="1"/>
    <col min="5156" max="5156" width="14.5703125" style="1" customWidth="1"/>
    <col min="5157" max="5192" width="0" style="1" hidden="1" customWidth="1"/>
    <col min="5193" max="5207" width="6.7109375" style="1" customWidth="1"/>
    <col min="5208" max="5354" width="9.140625" style="1"/>
    <col min="5355" max="5355" width="3.85546875" style="1" customWidth="1"/>
    <col min="5356" max="5356" width="10.42578125" style="1" customWidth="1"/>
    <col min="5357" max="5357" width="0" style="1" hidden="1" customWidth="1"/>
    <col min="5358" max="5358" width="13.42578125" style="1" customWidth="1"/>
    <col min="5359" max="5394" width="0" style="1" hidden="1" customWidth="1"/>
    <col min="5395" max="5409" width="6.7109375" style="1" customWidth="1"/>
    <col min="5410" max="5410" width="9.140625" style="1"/>
    <col min="5411" max="5411" width="10.42578125" style="1" customWidth="1"/>
    <col min="5412" max="5412" width="14.5703125" style="1" customWidth="1"/>
    <col min="5413" max="5448" width="0" style="1" hidden="1" customWidth="1"/>
    <col min="5449" max="5463" width="6.7109375" style="1" customWidth="1"/>
    <col min="5464" max="5610" width="9.140625" style="1"/>
    <col min="5611" max="5611" width="3.85546875" style="1" customWidth="1"/>
    <col min="5612" max="5612" width="10.42578125" style="1" customWidth="1"/>
    <col min="5613" max="5613" width="0" style="1" hidden="1" customWidth="1"/>
    <col min="5614" max="5614" width="13.42578125" style="1" customWidth="1"/>
    <col min="5615" max="5650" width="0" style="1" hidden="1" customWidth="1"/>
    <col min="5651" max="5665" width="6.7109375" style="1" customWidth="1"/>
    <col min="5666" max="5666" width="9.140625" style="1"/>
    <col min="5667" max="5667" width="10.42578125" style="1" customWidth="1"/>
    <col min="5668" max="5668" width="14.5703125" style="1" customWidth="1"/>
    <col min="5669" max="5704" width="0" style="1" hidden="1" customWidth="1"/>
    <col min="5705" max="5719" width="6.7109375" style="1" customWidth="1"/>
    <col min="5720" max="5866" width="9.140625" style="1"/>
    <col min="5867" max="5867" width="3.85546875" style="1" customWidth="1"/>
    <col min="5868" max="5868" width="10.42578125" style="1" customWidth="1"/>
    <col min="5869" max="5869" width="0" style="1" hidden="1" customWidth="1"/>
    <col min="5870" max="5870" width="13.42578125" style="1" customWidth="1"/>
    <col min="5871" max="5906" width="0" style="1" hidden="1" customWidth="1"/>
    <col min="5907" max="5921" width="6.7109375" style="1" customWidth="1"/>
    <col min="5922" max="5922" width="9.140625" style="1"/>
    <col min="5923" max="5923" width="10.42578125" style="1" customWidth="1"/>
    <col min="5924" max="5924" width="14.5703125" style="1" customWidth="1"/>
    <col min="5925" max="5960" width="0" style="1" hidden="1" customWidth="1"/>
    <col min="5961" max="5975" width="6.7109375" style="1" customWidth="1"/>
    <col min="5976" max="6122" width="9.140625" style="1"/>
    <col min="6123" max="6123" width="3.85546875" style="1" customWidth="1"/>
    <col min="6124" max="6124" width="10.42578125" style="1" customWidth="1"/>
    <col min="6125" max="6125" width="0" style="1" hidden="1" customWidth="1"/>
    <col min="6126" max="6126" width="13.42578125" style="1" customWidth="1"/>
    <col min="6127" max="6162" width="0" style="1" hidden="1" customWidth="1"/>
    <col min="6163" max="6177" width="6.7109375" style="1" customWidth="1"/>
    <col min="6178" max="6178" width="9.140625" style="1"/>
    <col min="6179" max="6179" width="10.42578125" style="1" customWidth="1"/>
    <col min="6180" max="6180" width="14.5703125" style="1" customWidth="1"/>
    <col min="6181" max="6216" width="0" style="1" hidden="1" customWidth="1"/>
    <col min="6217" max="6231" width="6.7109375" style="1" customWidth="1"/>
    <col min="6232" max="6378" width="9.140625" style="1"/>
    <col min="6379" max="6379" width="3.85546875" style="1" customWidth="1"/>
    <col min="6380" max="6380" width="10.42578125" style="1" customWidth="1"/>
    <col min="6381" max="6381" width="0" style="1" hidden="1" customWidth="1"/>
    <col min="6382" max="6382" width="13.42578125" style="1" customWidth="1"/>
    <col min="6383" max="6418" width="0" style="1" hidden="1" customWidth="1"/>
    <col min="6419" max="6433" width="6.7109375" style="1" customWidth="1"/>
    <col min="6434" max="6434" width="9.140625" style="1"/>
    <col min="6435" max="6435" width="10.42578125" style="1" customWidth="1"/>
    <col min="6436" max="6436" width="14.5703125" style="1" customWidth="1"/>
    <col min="6437" max="6472" width="0" style="1" hidden="1" customWidth="1"/>
    <col min="6473" max="6487" width="6.7109375" style="1" customWidth="1"/>
    <col min="6488" max="6634" width="9.140625" style="1"/>
    <col min="6635" max="6635" width="3.85546875" style="1" customWidth="1"/>
    <col min="6636" max="6636" width="10.42578125" style="1" customWidth="1"/>
    <col min="6637" max="6637" width="0" style="1" hidden="1" customWidth="1"/>
    <col min="6638" max="6638" width="13.42578125" style="1" customWidth="1"/>
    <col min="6639" max="6674" width="0" style="1" hidden="1" customWidth="1"/>
    <col min="6675" max="6689" width="6.7109375" style="1" customWidth="1"/>
    <col min="6690" max="6690" width="9.140625" style="1"/>
    <col min="6691" max="6691" width="10.42578125" style="1" customWidth="1"/>
    <col min="6692" max="6692" width="14.5703125" style="1" customWidth="1"/>
    <col min="6693" max="6728" width="0" style="1" hidden="1" customWidth="1"/>
    <col min="6729" max="6743" width="6.7109375" style="1" customWidth="1"/>
    <col min="6744" max="6890" width="9.140625" style="1"/>
    <col min="6891" max="6891" width="3.85546875" style="1" customWidth="1"/>
    <col min="6892" max="6892" width="10.42578125" style="1" customWidth="1"/>
    <col min="6893" max="6893" width="0" style="1" hidden="1" customWidth="1"/>
    <col min="6894" max="6894" width="13.42578125" style="1" customWidth="1"/>
    <col min="6895" max="6930" width="0" style="1" hidden="1" customWidth="1"/>
    <col min="6931" max="6945" width="6.7109375" style="1" customWidth="1"/>
    <col min="6946" max="6946" width="9.140625" style="1"/>
    <col min="6947" max="6947" width="10.42578125" style="1" customWidth="1"/>
    <col min="6948" max="6948" width="14.5703125" style="1" customWidth="1"/>
    <col min="6949" max="6984" width="0" style="1" hidden="1" customWidth="1"/>
    <col min="6985" max="6999" width="6.7109375" style="1" customWidth="1"/>
    <col min="7000" max="7146" width="9.140625" style="1"/>
    <col min="7147" max="7147" width="3.85546875" style="1" customWidth="1"/>
    <col min="7148" max="7148" width="10.42578125" style="1" customWidth="1"/>
    <col min="7149" max="7149" width="0" style="1" hidden="1" customWidth="1"/>
    <col min="7150" max="7150" width="13.42578125" style="1" customWidth="1"/>
    <col min="7151" max="7186" width="0" style="1" hidden="1" customWidth="1"/>
    <col min="7187" max="7201" width="6.7109375" style="1" customWidth="1"/>
    <col min="7202" max="7202" width="9.140625" style="1"/>
    <col min="7203" max="7203" width="10.42578125" style="1" customWidth="1"/>
    <col min="7204" max="7204" width="14.5703125" style="1" customWidth="1"/>
    <col min="7205" max="7240" width="0" style="1" hidden="1" customWidth="1"/>
    <col min="7241" max="7255" width="6.7109375" style="1" customWidth="1"/>
    <col min="7256" max="7402" width="9.140625" style="1"/>
    <col min="7403" max="7403" width="3.85546875" style="1" customWidth="1"/>
    <col min="7404" max="7404" width="10.42578125" style="1" customWidth="1"/>
    <col min="7405" max="7405" width="0" style="1" hidden="1" customWidth="1"/>
    <col min="7406" max="7406" width="13.42578125" style="1" customWidth="1"/>
    <col min="7407" max="7442" width="0" style="1" hidden="1" customWidth="1"/>
    <col min="7443" max="7457" width="6.7109375" style="1" customWidth="1"/>
    <col min="7458" max="7458" width="9.140625" style="1"/>
    <col min="7459" max="7459" width="10.42578125" style="1" customWidth="1"/>
    <col min="7460" max="7460" width="14.5703125" style="1" customWidth="1"/>
    <col min="7461" max="7496" width="0" style="1" hidden="1" customWidth="1"/>
    <col min="7497" max="7511" width="6.7109375" style="1" customWidth="1"/>
    <col min="7512" max="7658" width="9.140625" style="1"/>
    <col min="7659" max="7659" width="3.85546875" style="1" customWidth="1"/>
    <col min="7660" max="7660" width="10.42578125" style="1" customWidth="1"/>
    <col min="7661" max="7661" width="0" style="1" hidden="1" customWidth="1"/>
    <col min="7662" max="7662" width="13.42578125" style="1" customWidth="1"/>
    <col min="7663" max="7698" width="0" style="1" hidden="1" customWidth="1"/>
    <col min="7699" max="7713" width="6.7109375" style="1" customWidth="1"/>
    <col min="7714" max="7714" width="9.140625" style="1"/>
    <col min="7715" max="7715" width="10.42578125" style="1" customWidth="1"/>
    <col min="7716" max="7716" width="14.5703125" style="1" customWidth="1"/>
    <col min="7717" max="7752" width="0" style="1" hidden="1" customWidth="1"/>
    <col min="7753" max="7767" width="6.7109375" style="1" customWidth="1"/>
    <col min="7768" max="7914" width="9.140625" style="1"/>
    <col min="7915" max="7915" width="3.85546875" style="1" customWidth="1"/>
    <col min="7916" max="7916" width="10.42578125" style="1" customWidth="1"/>
    <col min="7917" max="7917" width="0" style="1" hidden="1" customWidth="1"/>
    <col min="7918" max="7918" width="13.42578125" style="1" customWidth="1"/>
    <col min="7919" max="7954" width="0" style="1" hidden="1" customWidth="1"/>
    <col min="7955" max="7969" width="6.7109375" style="1" customWidth="1"/>
    <col min="7970" max="7970" width="9.140625" style="1"/>
    <col min="7971" max="7971" width="10.42578125" style="1" customWidth="1"/>
    <col min="7972" max="7972" width="14.5703125" style="1" customWidth="1"/>
    <col min="7973" max="8008" width="0" style="1" hidden="1" customWidth="1"/>
    <col min="8009" max="8023" width="6.7109375" style="1" customWidth="1"/>
    <col min="8024" max="8170" width="9.140625" style="1"/>
    <col min="8171" max="8171" width="3.85546875" style="1" customWidth="1"/>
    <col min="8172" max="8172" width="10.42578125" style="1" customWidth="1"/>
    <col min="8173" max="8173" width="0" style="1" hidden="1" customWidth="1"/>
    <col min="8174" max="8174" width="13.42578125" style="1" customWidth="1"/>
    <col min="8175" max="8210" width="0" style="1" hidden="1" customWidth="1"/>
    <col min="8211" max="8225" width="6.7109375" style="1" customWidth="1"/>
    <col min="8226" max="8226" width="9.140625" style="1"/>
    <col min="8227" max="8227" width="10.42578125" style="1" customWidth="1"/>
    <col min="8228" max="8228" width="14.5703125" style="1" customWidth="1"/>
    <col min="8229" max="8264" width="0" style="1" hidden="1" customWidth="1"/>
    <col min="8265" max="8279" width="6.7109375" style="1" customWidth="1"/>
    <col min="8280" max="8426" width="9.140625" style="1"/>
    <col min="8427" max="8427" width="3.85546875" style="1" customWidth="1"/>
    <col min="8428" max="8428" width="10.42578125" style="1" customWidth="1"/>
    <col min="8429" max="8429" width="0" style="1" hidden="1" customWidth="1"/>
    <col min="8430" max="8430" width="13.42578125" style="1" customWidth="1"/>
    <col min="8431" max="8466" width="0" style="1" hidden="1" customWidth="1"/>
    <col min="8467" max="8481" width="6.7109375" style="1" customWidth="1"/>
    <col min="8482" max="8482" width="9.140625" style="1"/>
    <col min="8483" max="8483" width="10.42578125" style="1" customWidth="1"/>
    <col min="8484" max="8484" width="14.5703125" style="1" customWidth="1"/>
    <col min="8485" max="8520" width="0" style="1" hidden="1" customWidth="1"/>
    <col min="8521" max="8535" width="6.7109375" style="1" customWidth="1"/>
    <col min="8536" max="8682" width="9.140625" style="1"/>
    <col min="8683" max="8683" width="3.85546875" style="1" customWidth="1"/>
    <col min="8684" max="8684" width="10.42578125" style="1" customWidth="1"/>
    <col min="8685" max="8685" width="0" style="1" hidden="1" customWidth="1"/>
    <col min="8686" max="8686" width="13.42578125" style="1" customWidth="1"/>
    <col min="8687" max="8722" width="0" style="1" hidden="1" customWidth="1"/>
    <col min="8723" max="8737" width="6.7109375" style="1" customWidth="1"/>
    <col min="8738" max="8738" width="9.140625" style="1"/>
    <col min="8739" max="8739" width="10.42578125" style="1" customWidth="1"/>
    <col min="8740" max="8740" width="14.5703125" style="1" customWidth="1"/>
    <col min="8741" max="8776" width="0" style="1" hidden="1" customWidth="1"/>
    <col min="8777" max="8791" width="6.7109375" style="1" customWidth="1"/>
    <col min="8792" max="8938" width="9.140625" style="1"/>
    <col min="8939" max="8939" width="3.85546875" style="1" customWidth="1"/>
    <col min="8940" max="8940" width="10.42578125" style="1" customWidth="1"/>
    <col min="8941" max="8941" width="0" style="1" hidden="1" customWidth="1"/>
    <col min="8942" max="8942" width="13.42578125" style="1" customWidth="1"/>
    <col min="8943" max="8978" width="0" style="1" hidden="1" customWidth="1"/>
    <col min="8979" max="8993" width="6.7109375" style="1" customWidth="1"/>
    <col min="8994" max="8994" width="9.140625" style="1"/>
    <col min="8995" max="8995" width="10.42578125" style="1" customWidth="1"/>
    <col min="8996" max="8996" width="14.5703125" style="1" customWidth="1"/>
    <col min="8997" max="9032" width="0" style="1" hidden="1" customWidth="1"/>
    <col min="9033" max="9047" width="6.7109375" style="1" customWidth="1"/>
    <col min="9048" max="9194" width="9.140625" style="1"/>
    <col min="9195" max="9195" width="3.85546875" style="1" customWidth="1"/>
    <col min="9196" max="9196" width="10.42578125" style="1" customWidth="1"/>
    <col min="9197" max="9197" width="0" style="1" hidden="1" customWidth="1"/>
    <col min="9198" max="9198" width="13.42578125" style="1" customWidth="1"/>
    <col min="9199" max="9234" width="0" style="1" hidden="1" customWidth="1"/>
    <col min="9235" max="9249" width="6.7109375" style="1" customWidth="1"/>
    <col min="9250" max="9250" width="9.140625" style="1"/>
    <col min="9251" max="9251" width="10.42578125" style="1" customWidth="1"/>
    <col min="9252" max="9252" width="14.5703125" style="1" customWidth="1"/>
    <col min="9253" max="9288" width="0" style="1" hidden="1" customWidth="1"/>
    <col min="9289" max="9303" width="6.7109375" style="1" customWidth="1"/>
    <col min="9304" max="9450" width="9.140625" style="1"/>
    <col min="9451" max="9451" width="3.85546875" style="1" customWidth="1"/>
    <col min="9452" max="9452" width="10.42578125" style="1" customWidth="1"/>
    <col min="9453" max="9453" width="0" style="1" hidden="1" customWidth="1"/>
    <col min="9454" max="9454" width="13.42578125" style="1" customWidth="1"/>
    <col min="9455" max="9490" width="0" style="1" hidden="1" customWidth="1"/>
    <col min="9491" max="9505" width="6.7109375" style="1" customWidth="1"/>
    <col min="9506" max="9506" width="9.140625" style="1"/>
    <col min="9507" max="9507" width="10.42578125" style="1" customWidth="1"/>
    <col min="9508" max="9508" width="14.5703125" style="1" customWidth="1"/>
    <col min="9509" max="9544" width="0" style="1" hidden="1" customWidth="1"/>
    <col min="9545" max="9559" width="6.7109375" style="1" customWidth="1"/>
    <col min="9560" max="9706" width="9.140625" style="1"/>
    <col min="9707" max="9707" width="3.85546875" style="1" customWidth="1"/>
    <col min="9708" max="9708" width="10.42578125" style="1" customWidth="1"/>
    <col min="9709" max="9709" width="0" style="1" hidden="1" customWidth="1"/>
    <col min="9710" max="9710" width="13.42578125" style="1" customWidth="1"/>
    <col min="9711" max="9746" width="0" style="1" hidden="1" customWidth="1"/>
    <col min="9747" max="9761" width="6.7109375" style="1" customWidth="1"/>
    <col min="9762" max="9762" width="9.140625" style="1"/>
    <col min="9763" max="9763" width="10.42578125" style="1" customWidth="1"/>
    <col min="9764" max="9764" width="14.5703125" style="1" customWidth="1"/>
    <col min="9765" max="9800" width="0" style="1" hidden="1" customWidth="1"/>
    <col min="9801" max="9815" width="6.7109375" style="1" customWidth="1"/>
    <col min="9816" max="9962" width="9.140625" style="1"/>
    <col min="9963" max="9963" width="3.85546875" style="1" customWidth="1"/>
    <col min="9964" max="9964" width="10.42578125" style="1" customWidth="1"/>
    <col min="9965" max="9965" width="0" style="1" hidden="1" customWidth="1"/>
    <col min="9966" max="9966" width="13.42578125" style="1" customWidth="1"/>
    <col min="9967" max="10002" width="0" style="1" hidden="1" customWidth="1"/>
    <col min="10003" max="10017" width="6.7109375" style="1" customWidth="1"/>
    <col min="10018" max="10018" width="9.140625" style="1"/>
    <col min="10019" max="10019" width="10.42578125" style="1" customWidth="1"/>
    <col min="10020" max="10020" width="14.5703125" style="1" customWidth="1"/>
    <col min="10021" max="10056" width="0" style="1" hidden="1" customWidth="1"/>
    <col min="10057" max="10071" width="6.7109375" style="1" customWidth="1"/>
    <col min="10072" max="10218" width="9.140625" style="1"/>
    <col min="10219" max="10219" width="3.85546875" style="1" customWidth="1"/>
    <col min="10220" max="10220" width="10.42578125" style="1" customWidth="1"/>
    <col min="10221" max="10221" width="0" style="1" hidden="1" customWidth="1"/>
    <col min="10222" max="10222" width="13.42578125" style="1" customWidth="1"/>
    <col min="10223" max="10258" width="0" style="1" hidden="1" customWidth="1"/>
    <col min="10259" max="10273" width="6.7109375" style="1" customWidth="1"/>
    <col min="10274" max="10274" width="9.140625" style="1"/>
    <col min="10275" max="10275" width="10.42578125" style="1" customWidth="1"/>
    <col min="10276" max="10276" width="14.5703125" style="1" customWidth="1"/>
    <col min="10277" max="10312" width="0" style="1" hidden="1" customWidth="1"/>
    <col min="10313" max="10327" width="6.7109375" style="1" customWidth="1"/>
    <col min="10328" max="10474" width="9.140625" style="1"/>
    <col min="10475" max="10475" width="3.85546875" style="1" customWidth="1"/>
    <col min="10476" max="10476" width="10.42578125" style="1" customWidth="1"/>
    <col min="10477" max="10477" width="0" style="1" hidden="1" customWidth="1"/>
    <col min="10478" max="10478" width="13.42578125" style="1" customWidth="1"/>
    <col min="10479" max="10514" width="0" style="1" hidden="1" customWidth="1"/>
    <col min="10515" max="10529" width="6.7109375" style="1" customWidth="1"/>
    <col min="10530" max="10530" width="9.140625" style="1"/>
    <col min="10531" max="10531" width="10.42578125" style="1" customWidth="1"/>
    <col min="10532" max="10532" width="14.5703125" style="1" customWidth="1"/>
    <col min="10533" max="10568" width="0" style="1" hidden="1" customWidth="1"/>
    <col min="10569" max="10583" width="6.7109375" style="1" customWidth="1"/>
    <col min="10584" max="10730" width="9.140625" style="1"/>
    <col min="10731" max="10731" width="3.85546875" style="1" customWidth="1"/>
    <col min="10732" max="10732" width="10.42578125" style="1" customWidth="1"/>
    <col min="10733" max="10733" width="0" style="1" hidden="1" customWidth="1"/>
    <col min="10734" max="10734" width="13.42578125" style="1" customWidth="1"/>
    <col min="10735" max="10770" width="0" style="1" hidden="1" customWidth="1"/>
    <col min="10771" max="10785" width="6.7109375" style="1" customWidth="1"/>
    <col min="10786" max="10786" width="9.140625" style="1"/>
    <col min="10787" max="10787" width="10.42578125" style="1" customWidth="1"/>
    <col min="10788" max="10788" width="14.5703125" style="1" customWidth="1"/>
    <col min="10789" max="10824" width="0" style="1" hidden="1" customWidth="1"/>
    <col min="10825" max="10839" width="6.7109375" style="1" customWidth="1"/>
    <col min="10840" max="10986" width="9.140625" style="1"/>
    <col min="10987" max="10987" width="3.85546875" style="1" customWidth="1"/>
    <col min="10988" max="10988" width="10.42578125" style="1" customWidth="1"/>
    <col min="10989" max="10989" width="0" style="1" hidden="1" customWidth="1"/>
    <col min="10990" max="10990" width="13.42578125" style="1" customWidth="1"/>
    <col min="10991" max="11026" width="0" style="1" hidden="1" customWidth="1"/>
    <col min="11027" max="11041" width="6.7109375" style="1" customWidth="1"/>
    <col min="11042" max="11042" width="9.140625" style="1"/>
    <col min="11043" max="11043" width="10.42578125" style="1" customWidth="1"/>
    <col min="11044" max="11044" width="14.5703125" style="1" customWidth="1"/>
    <col min="11045" max="11080" width="0" style="1" hidden="1" customWidth="1"/>
    <col min="11081" max="11095" width="6.7109375" style="1" customWidth="1"/>
    <col min="11096" max="11242" width="9.140625" style="1"/>
    <col min="11243" max="11243" width="3.85546875" style="1" customWidth="1"/>
    <col min="11244" max="11244" width="10.42578125" style="1" customWidth="1"/>
    <col min="11245" max="11245" width="0" style="1" hidden="1" customWidth="1"/>
    <col min="11246" max="11246" width="13.42578125" style="1" customWidth="1"/>
    <col min="11247" max="11282" width="0" style="1" hidden="1" customWidth="1"/>
    <col min="11283" max="11297" width="6.7109375" style="1" customWidth="1"/>
    <col min="11298" max="11298" width="9.140625" style="1"/>
    <col min="11299" max="11299" width="10.42578125" style="1" customWidth="1"/>
    <col min="11300" max="11300" width="14.5703125" style="1" customWidth="1"/>
    <col min="11301" max="11336" width="0" style="1" hidden="1" customWidth="1"/>
    <col min="11337" max="11351" width="6.7109375" style="1" customWidth="1"/>
    <col min="11352" max="11498" width="9.140625" style="1"/>
    <col min="11499" max="11499" width="3.85546875" style="1" customWidth="1"/>
    <col min="11500" max="11500" width="10.42578125" style="1" customWidth="1"/>
    <col min="11501" max="11501" width="0" style="1" hidden="1" customWidth="1"/>
    <col min="11502" max="11502" width="13.42578125" style="1" customWidth="1"/>
    <col min="11503" max="11538" width="0" style="1" hidden="1" customWidth="1"/>
    <col min="11539" max="11553" width="6.7109375" style="1" customWidth="1"/>
    <col min="11554" max="11554" width="9.140625" style="1"/>
    <col min="11555" max="11555" width="10.42578125" style="1" customWidth="1"/>
    <col min="11556" max="11556" width="14.5703125" style="1" customWidth="1"/>
    <col min="11557" max="11592" width="0" style="1" hidden="1" customWidth="1"/>
    <col min="11593" max="11607" width="6.7109375" style="1" customWidth="1"/>
    <col min="11608" max="11754" width="9.140625" style="1"/>
    <col min="11755" max="11755" width="3.85546875" style="1" customWidth="1"/>
    <col min="11756" max="11756" width="10.42578125" style="1" customWidth="1"/>
    <col min="11757" max="11757" width="0" style="1" hidden="1" customWidth="1"/>
    <col min="11758" max="11758" width="13.42578125" style="1" customWidth="1"/>
    <col min="11759" max="11794" width="0" style="1" hidden="1" customWidth="1"/>
    <col min="11795" max="11809" width="6.7109375" style="1" customWidth="1"/>
    <col min="11810" max="11810" width="9.140625" style="1"/>
    <col min="11811" max="11811" width="10.42578125" style="1" customWidth="1"/>
    <col min="11812" max="11812" width="14.5703125" style="1" customWidth="1"/>
    <col min="11813" max="11848" width="0" style="1" hidden="1" customWidth="1"/>
    <col min="11849" max="11863" width="6.7109375" style="1" customWidth="1"/>
    <col min="11864" max="12010" width="9.140625" style="1"/>
    <col min="12011" max="12011" width="3.85546875" style="1" customWidth="1"/>
    <col min="12012" max="12012" width="10.42578125" style="1" customWidth="1"/>
    <col min="12013" max="12013" width="0" style="1" hidden="1" customWidth="1"/>
    <col min="12014" max="12014" width="13.42578125" style="1" customWidth="1"/>
    <col min="12015" max="12050" width="0" style="1" hidden="1" customWidth="1"/>
    <col min="12051" max="12065" width="6.7109375" style="1" customWidth="1"/>
    <col min="12066" max="12066" width="9.140625" style="1"/>
    <col min="12067" max="12067" width="10.42578125" style="1" customWidth="1"/>
    <col min="12068" max="12068" width="14.5703125" style="1" customWidth="1"/>
    <col min="12069" max="12104" width="0" style="1" hidden="1" customWidth="1"/>
    <col min="12105" max="12119" width="6.7109375" style="1" customWidth="1"/>
    <col min="12120" max="12266" width="9.140625" style="1"/>
    <col min="12267" max="12267" width="3.85546875" style="1" customWidth="1"/>
    <col min="12268" max="12268" width="10.42578125" style="1" customWidth="1"/>
    <col min="12269" max="12269" width="0" style="1" hidden="1" customWidth="1"/>
    <col min="12270" max="12270" width="13.42578125" style="1" customWidth="1"/>
    <col min="12271" max="12306" width="0" style="1" hidden="1" customWidth="1"/>
    <col min="12307" max="12321" width="6.7109375" style="1" customWidth="1"/>
    <col min="12322" max="12322" width="9.140625" style="1"/>
    <col min="12323" max="12323" width="10.42578125" style="1" customWidth="1"/>
    <col min="12324" max="12324" width="14.5703125" style="1" customWidth="1"/>
    <col min="12325" max="12360" width="0" style="1" hidden="1" customWidth="1"/>
    <col min="12361" max="12375" width="6.7109375" style="1" customWidth="1"/>
    <col min="12376" max="12522" width="9.140625" style="1"/>
    <col min="12523" max="12523" width="3.85546875" style="1" customWidth="1"/>
    <col min="12524" max="12524" width="10.42578125" style="1" customWidth="1"/>
    <col min="12525" max="12525" width="0" style="1" hidden="1" customWidth="1"/>
    <col min="12526" max="12526" width="13.42578125" style="1" customWidth="1"/>
    <col min="12527" max="12562" width="0" style="1" hidden="1" customWidth="1"/>
    <col min="12563" max="12577" width="6.7109375" style="1" customWidth="1"/>
    <col min="12578" max="12578" width="9.140625" style="1"/>
    <col min="12579" max="12579" width="10.42578125" style="1" customWidth="1"/>
    <col min="12580" max="12580" width="14.5703125" style="1" customWidth="1"/>
    <col min="12581" max="12616" width="0" style="1" hidden="1" customWidth="1"/>
    <col min="12617" max="12631" width="6.7109375" style="1" customWidth="1"/>
    <col min="12632" max="12778" width="9.140625" style="1"/>
    <col min="12779" max="12779" width="3.85546875" style="1" customWidth="1"/>
    <col min="12780" max="12780" width="10.42578125" style="1" customWidth="1"/>
    <col min="12781" max="12781" width="0" style="1" hidden="1" customWidth="1"/>
    <col min="12782" max="12782" width="13.42578125" style="1" customWidth="1"/>
    <col min="12783" max="12818" width="0" style="1" hidden="1" customWidth="1"/>
    <col min="12819" max="12833" width="6.7109375" style="1" customWidth="1"/>
    <col min="12834" max="12834" width="9.140625" style="1"/>
    <col min="12835" max="12835" width="10.42578125" style="1" customWidth="1"/>
    <col min="12836" max="12836" width="14.5703125" style="1" customWidth="1"/>
    <col min="12837" max="12872" width="0" style="1" hidden="1" customWidth="1"/>
    <col min="12873" max="12887" width="6.7109375" style="1" customWidth="1"/>
    <col min="12888" max="13034" width="9.140625" style="1"/>
    <col min="13035" max="13035" width="3.85546875" style="1" customWidth="1"/>
    <col min="13036" max="13036" width="10.42578125" style="1" customWidth="1"/>
    <col min="13037" max="13037" width="0" style="1" hidden="1" customWidth="1"/>
    <col min="13038" max="13038" width="13.42578125" style="1" customWidth="1"/>
    <col min="13039" max="13074" width="0" style="1" hidden="1" customWidth="1"/>
    <col min="13075" max="13089" width="6.7109375" style="1" customWidth="1"/>
    <col min="13090" max="13090" width="9.140625" style="1"/>
    <col min="13091" max="13091" width="10.42578125" style="1" customWidth="1"/>
    <col min="13092" max="13092" width="14.5703125" style="1" customWidth="1"/>
    <col min="13093" max="13128" width="0" style="1" hidden="1" customWidth="1"/>
    <col min="13129" max="13143" width="6.7109375" style="1" customWidth="1"/>
    <col min="13144" max="13290" width="9.140625" style="1"/>
    <col min="13291" max="13291" width="3.85546875" style="1" customWidth="1"/>
    <col min="13292" max="13292" width="10.42578125" style="1" customWidth="1"/>
    <col min="13293" max="13293" width="0" style="1" hidden="1" customWidth="1"/>
    <col min="13294" max="13294" width="13.42578125" style="1" customWidth="1"/>
    <col min="13295" max="13330" width="0" style="1" hidden="1" customWidth="1"/>
    <col min="13331" max="13345" width="6.7109375" style="1" customWidth="1"/>
    <col min="13346" max="13346" width="9.140625" style="1"/>
    <col min="13347" max="13347" width="10.42578125" style="1" customWidth="1"/>
    <col min="13348" max="13348" width="14.5703125" style="1" customWidth="1"/>
    <col min="13349" max="13384" width="0" style="1" hidden="1" customWidth="1"/>
    <col min="13385" max="13399" width="6.7109375" style="1" customWidth="1"/>
    <col min="13400" max="13546" width="9.140625" style="1"/>
    <col min="13547" max="13547" width="3.85546875" style="1" customWidth="1"/>
    <col min="13548" max="13548" width="10.42578125" style="1" customWidth="1"/>
    <col min="13549" max="13549" width="0" style="1" hidden="1" customWidth="1"/>
    <col min="13550" max="13550" width="13.42578125" style="1" customWidth="1"/>
    <col min="13551" max="13586" width="0" style="1" hidden="1" customWidth="1"/>
    <col min="13587" max="13601" width="6.7109375" style="1" customWidth="1"/>
    <col min="13602" max="13602" width="9.140625" style="1"/>
    <col min="13603" max="13603" width="10.42578125" style="1" customWidth="1"/>
    <col min="13604" max="13604" width="14.5703125" style="1" customWidth="1"/>
    <col min="13605" max="13640" width="0" style="1" hidden="1" customWidth="1"/>
    <col min="13641" max="13655" width="6.7109375" style="1" customWidth="1"/>
    <col min="13656" max="13802" width="9.140625" style="1"/>
    <col min="13803" max="13803" width="3.85546875" style="1" customWidth="1"/>
    <col min="13804" max="13804" width="10.42578125" style="1" customWidth="1"/>
    <col min="13805" max="13805" width="0" style="1" hidden="1" customWidth="1"/>
    <col min="13806" max="13806" width="13.42578125" style="1" customWidth="1"/>
    <col min="13807" max="13842" width="0" style="1" hidden="1" customWidth="1"/>
    <col min="13843" max="13857" width="6.7109375" style="1" customWidth="1"/>
    <col min="13858" max="13858" width="9.140625" style="1"/>
    <col min="13859" max="13859" width="10.42578125" style="1" customWidth="1"/>
    <col min="13860" max="13860" width="14.5703125" style="1" customWidth="1"/>
    <col min="13861" max="13896" width="0" style="1" hidden="1" customWidth="1"/>
    <col min="13897" max="13911" width="6.7109375" style="1" customWidth="1"/>
    <col min="13912" max="14058" width="9.140625" style="1"/>
    <col min="14059" max="14059" width="3.85546875" style="1" customWidth="1"/>
    <col min="14060" max="14060" width="10.42578125" style="1" customWidth="1"/>
    <col min="14061" max="14061" width="0" style="1" hidden="1" customWidth="1"/>
    <col min="14062" max="14062" width="13.42578125" style="1" customWidth="1"/>
    <col min="14063" max="14098" width="0" style="1" hidden="1" customWidth="1"/>
    <col min="14099" max="14113" width="6.7109375" style="1" customWidth="1"/>
    <col min="14114" max="14114" width="9.140625" style="1"/>
    <col min="14115" max="14115" width="10.42578125" style="1" customWidth="1"/>
    <col min="14116" max="14116" width="14.5703125" style="1" customWidth="1"/>
    <col min="14117" max="14152" width="0" style="1" hidden="1" customWidth="1"/>
    <col min="14153" max="14167" width="6.7109375" style="1" customWidth="1"/>
    <col min="14168" max="14314" width="9.140625" style="1"/>
    <col min="14315" max="14315" width="3.85546875" style="1" customWidth="1"/>
    <col min="14316" max="14316" width="10.42578125" style="1" customWidth="1"/>
    <col min="14317" max="14317" width="0" style="1" hidden="1" customWidth="1"/>
    <col min="14318" max="14318" width="13.42578125" style="1" customWidth="1"/>
    <col min="14319" max="14354" width="0" style="1" hidden="1" customWidth="1"/>
    <col min="14355" max="14369" width="6.7109375" style="1" customWidth="1"/>
    <col min="14370" max="14370" width="9.140625" style="1"/>
    <col min="14371" max="14371" width="10.42578125" style="1" customWidth="1"/>
    <col min="14372" max="14372" width="14.5703125" style="1" customWidth="1"/>
    <col min="14373" max="14408" width="0" style="1" hidden="1" customWidth="1"/>
    <col min="14409" max="14423" width="6.7109375" style="1" customWidth="1"/>
    <col min="14424" max="14570" width="9.140625" style="1"/>
    <col min="14571" max="14571" width="3.85546875" style="1" customWidth="1"/>
    <col min="14572" max="14572" width="10.42578125" style="1" customWidth="1"/>
    <col min="14573" max="14573" width="0" style="1" hidden="1" customWidth="1"/>
    <col min="14574" max="14574" width="13.42578125" style="1" customWidth="1"/>
    <col min="14575" max="14610" width="0" style="1" hidden="1" customWidth="1"/>
    <col min="14611" max="14625" width="6.7109375" style="1" customWidth="1"/>
    <col min="14626" max="14626" width="9.140625" style="1"/>
    <col min="14627" max="14627" width="10.42578125" style="1" customWidth="1"/>
    <col min="14628" max="14628" width="14.5703125" style="1" customWidth="1"/>
    <col min="14629" max="14664" width="0" style="1" hidden="1" customWidth="1"/>
    <col min="14665" max="14679" width="6.7109375" style="1" customWidth="1"/>
    <col min="14680" max="14826" width="9.140625" style="1"/>
    <col min="14827" max="14827" width="3.85546875" style="1" customWidth="1"/>
    <col min="14828" max="14828" width="10.42578125" style="1" customWidth="1"/>
    <col min="14829" max="14829" width="0" style="1" hidden="1" customWidth="1"/>
    <col min="14830" max="14830" width="13.42578125" style="1" customWidth="1"/>
    <col min="14831" max="14866" width="0" style="1" hidden="1" customWidth="1"/>
    <col min="14867" max="14881" width="6.7109375" style="1" customWidth="1"/>
    <col min="14882" max="14882" width="9.140625" style="1"/>
    <col min="14883" max="14883" width="10.42578125" style="1" customWidth="1"/>
    <col min="14884" max="14884" width="14.5703125" style="1" customWidth="1"/>
    <col min="14885" max="14920" width="0" style="1" hidden="1" customWidth="1"/>
    <col min="14921" max="14935" width="6.7109375" style="1" customWidth="1"/>
    <col min="14936" max="15082" width="9.140625" style="1"/>
    <col min="15083" max="15083" width="3.85546875" style="1" customWidth="1"/>
    <col min="15084" max="15084" width="10.42578125" style="1" customWidth="1"/>
    <col min="15085" max="15085" width="0" style="1" hidden="1" customWidth="1"/>
    <col min="15086" max="15086" width="13.42578125" style="1" customWidth="1"/>
    <col min="15087" max="15122" width="0" style="1" hidden="1" customWidth="1"/>
    <col min="15123" max="15137" width="6.7109375" style="1" customWidth="1"/>
    <col min="15138" max="15138" width="9.140625" style="1"/>
    <col min="15139" max="15139" width="10.42578125" style="1" customWidth="1"/>
    <col min="15140" max="15140" width="14.5703125" style="1" customWidth="1"/>
    <col min="15141" max="15176" width="0" style="1" hidden="1" customWidth="1"/>
    <col min="15177" max="15191" width="6.7109375" style="1" customWidth="1"/>
    <col min="15192" max="15338" width="9.140625" style="1"/>
    <col min="15339" max="15339" width="3.85546875" style="1" customWidth="1"/>
    <col min="15340" max="15340" width="10.42578125" style="1" customWidth="1"/>
    <col min="15341" max="15341" width="0" style="1" hidden="1" customWidth="1"/>
    <col min="15342" max="15342" width="13.42578125" style="1" customWidth="1"/>
    <col min="15343" max="15378" width="0" style="1" hidden="1" customWidth="1"/>
    <col min="15379" max="15393" width="6.7109375" style="1" customWidth="1"/>
    <col min="15394" max="15394" width="9.140625" style="1"/>
    <col min="15395" max="15395" width="10.42578125" style="1" customWidth="1"/>
    <col min="15396" max="15396" width="14.5703125" style="1" customWidth="1"/>
    <col min="15397" max="15432" width="0" style="1" hidden="1" customWidth="1"/>
    <col min="15433" max="15447" width="6.7109375" style="1" customWidth="1"/>
    <col min="15448" max="15594" width="9.140625" style="1"/>
    <col min="15595" max="15595" width="3.85546875" style="1" customWidth="1"/>
    <col min="15596" max="15596" width="10.42578125" style="1" customWidth="1"/>
    <col min="15597" max="15597" width="0" style="1" hidden="1" customWidth="1"/>
    <col min="15598" max="15598" width="13.42578125" style="1" customWidth="1"/>
    <col min="15599" max="15634" width="0" style="1" hidden="1" customWidth="1"/>
    <col min="15635" max="15649" width="6.7109375" style="1" customWidth="1"/>
    <col min="15650" max="15650" width="9.140625" style="1"/>
    <col min="15651" max="15651" width="10.42578125" style="1" customWidth="1"/>
    <col min="15652" max="15652" width="14.5703125" style="1" customWidth="1"/>
    <col min="15653" max="15688" width="0" style="1" hidden="1" customWidth="1"/>
    <col min="15689" max="15703" width="6.7109375" style="1" customWidth="1"/>
    <col min="15704" max="15850" width="9.140625" style="1"/>
    <col min="15851" max="15851" width="3.85546875" style="1" customWidth="1"/>
    <col min="15852" max="15852" width="10.42578125" style="1" customWidth="1"/>
    <col min="15853" max="15853" width="0" style="1" hidden="1" customWidth="1"/>
    <col min="15854" max="15854" width="13.42578125" style="1" customWidth="1"/>
    <col min="15855" max="15890" width="0" style="1" hidden="1" customWidth="1"/>
    <col min="15891" max="15905" width="6.7109375" style="1" customWidth="1"/>
    <col min="15906" max="15906" width="9.140625" style="1"/>
    <col min="15907" max="15907" width="10.42578125" style="1" customWidth="1"/>
    <col min="15908" max="15908" width="14.5703125" style="1" customWidth="1"/>
    <col min="15909" max="15944" width="0" style="1" hidden="1" customWidth="1"/>
    <col min="15945" max="15959" width="6.7109375" style="1" customWidth="1"/>
    <col min="15960" max="16106" width="9.140625" style="1"/>
    <col min="16107" max="16107" width="3.85546875" style="1" customWidth="1"/>
    <col min="16108" max="16108" width="10.42578125" style="1" customWidth="1"/>
    <col min="16109" max="16109" width="0" style="1" hidden="1" customWidth="1"/>
    <col min="16110" max="16110" width="13.42578125" style="1" customWidth="1"/>
    <col min="16111" max="16146" width="0" style="1" hidden="1" customWidth="1"/>
    <col min="16147" max="16161" width="6.7109375" style="1" customWidth="1"/>
    <col min="16162" max="16162" width="9.140625" style="1"/>
    <col min="16163" max="16163" width="10.42578125" style="1" customWidth="1"/>
    <col min="16164" max="16164" width="14.5703125" style="1" customWidth="1"/>
    <col min="16165" max="16200" width="0" style="1" hidden="1" customWidth="1"/>
    <col min="16201" max="16215" width="6.7109375" style="1" customWidth="1"/>
    <col min="16216" max="16384" width="9.140625" style="1"/>
  </cols>
  <sheetData>
    <row r="2" spans="1:118" ht="15" customHeight="1" x14ac:dyDescent="0.25">
      <c r="A2" s="57" t="s">
        <v>20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60"/>
    </row>
    <row r="3" spans="1:118" ht="13.5" customHeight="1" x14ac:dyDescent="0.2">
      <c r="A3" s="16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7"/>
    </row>
    <row r="4" spans="1:118" ht="15" customHeight="1" x14ac:dyDescent="0.25">
      <c r="A4" s="16"/>
      <c r="B4" s="21" t="s">
        <v>22</v>
      </c>
      <c r="C4" s="2"/>
      <c r="D4" s="2"/>
      <c r="E4" s="2"/>
      <c r="AG4" s="17"/>
    </row>
    <row r="5" spans="1:118" ht="15" customHeight="1" x14ac:dyDescent="0.25">
      <c r="A5" s="16"/>
      <c r="B5" s="48" t="s">
        <v>93</v>
      </c>
      <c r="C5" s="2"/>
      <c r="D5" s="2"/>
      <c r="E5" s="2"/>
      <c r="L5" s="27"/>
      <c r="AG5" s="17"/>
      <c r="AI5" s="27" t="s">
        <v>94</v>
      </c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</row>
    <row r="6" spans="1:118" ht="13.5" customHeight="1" thickBot="1" x14ac:dyDescent="0.25">
      <c r="A6" s="16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17"/>
      <c r="AI6" s="27" t="s">
        <v>58</v>
      </c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</row>
    <row r="7" spans="1:118" ht="13.5" customHeight="1" thickTop="1" x14ac:dyDescent="0.2">
      <c r="A7" s="16"/>
      <c r="C7" s="2"/>
      <c r="D7" s="2"/>
      <c r="E7" s="2"/>
      <c r="F7" s="25" t="s">
        <v>74</v>
      </c>
      <c r="G7" s="5" t="s">
        <v>75</v>
      </c>
      <c r="H7" s="5" t="s">
        <v>76</v>
      </c>
      <c r="I7" s="5" t="s">
        <v>77</v>
      </c>
      <c r="J7" s="5" t="s">
        <v>78</v>
      </c>
      <c r="K7" s="5" t="s">
        <v>79</v>
      </c>
      <c r="L7" s="5" t="s">
        <v>73</v>
      </c>
      <c r="M7" s="5" t="s">
        <v>72</v>
      </c>
      <c r="N7" s="25" t="s">
        <v>71</v>
      </c>
      <c r="O7" s="5" t="s">
        <v>70</v>
      </c>
      <c r="P7" s="5" t="s">
        <v>69</v>
      </c>
      <c r="Q7" s="5" t="s">
        <v>40</v>
      </c>
      <c r="R7" s="5" t="s">
        <v>39</v>
      </c>
      <c r="S7" s="5" t="s">
        <v>38</v>
      </c>
      <c r="T7" s="5" t="s">
        <v>37</v>
      </c>
      <c r="U7" s="5" t="s">
        <v>36</v>
      </c>
      <c r="V7" s="5" t="s">
        <v>34</v>
      </c>
      <c r="W7" s="5" t="s">
        <v>33</v>
      </c>
      <c r="X7" s="5" t="s">
        <v>32</v>
      </c>
      <c r="Y7" s="5" t="s">
        <v>31</v>
      </c>
      <c r="Z7" s="5" t="s">
        <v>30</v>
      </c>
      <c r="AA7" s="5" t="s">
        <v>29</v>
      </c>
      <c r="AB7" s="5" t="s">
        <v>28</v>
      </c>
      <c r="AC7" s="5" t="s">
        <v>90</v>
      </c>
      <c r="AD7" s="5" t="s">
        <v>96</v>
      </c>
      <c r="AE7" s="5" t="s">
        <v>99</v>
      </c>
      <c r="AF7" s="5" t="s">
        <v>102</v>
      </c>
      <c r="AG7" s="31"/>
      <c r="AK7" s="52" t="s">
        <v>41</v>
      </c>
      <c r="AL7" s="52"/>
      <c r="AM7" s="52"/>
      <c r="AN7" s="52" t="s">
        <v>42</v>
      </c>
      <c r="AO7" s="52"/>
      <c r="AP7" s="52"/>
      <c r="AQ7" s="52" t="s">
        <v>43</v>
      </c>
      <c r="AR7" s="52"/>
      <c r="AS7" s="52"/>
      <c r="AT7" s="52" t="s">
        <v>44</v>
      </c>
      <c r="AU7" s="52"/>
      <c r="AV7" s="52"/>
      <c r="AW7" s="52" t="s">
        <v>45</v>
      </c>
      <c r="AX7" s="52"/>
      <c r="AY7" s="52"/>
      <c r="AZ7" s="52" t="s">
        <v>46</v>
      </c>
      <c r="BA7" s="52"/>
      <c r="BB7" s="52"/>
      <c r="BC7" s="52" t="s">
        <v>47</v>
      </c>
      <c r="BD7" s="52"/>
      <c r="BE7" s="52"/>
      <c r="BF7" s="52" t="s">
        <v>48</v>
      </c>
      <c r="BG7" s="52"/>
      <c r="BH7" s="52"/>
      <c r="BI7" s="52" t="s">
        <v>49</v>
      </c>
      <c r="BJ7" s="52"/>
      <c r="BK7" s="52"/>
      <c r="BL7" s="52" t="s">
        <v>50</v>
      </c>
      <c r="BM7" s="52"/>
      <c r="BN7" s="52"/>
      <c r="BO7" s="52" t="s">
        <v>51</v>
      </c>
      <c r="BP7" s="52"/>
      <c r="BQ7" s="52"/>
      <c r="BR7" s="52" t="s">
        <v>52</v>
      </c>
      <c r="BS7" s="52"/>
      <c r="BT7" s="52"/>
      <c r="BU7" s="52" t="s">
        <v>53</v>
      </c>
      <c r="BV7" s="52"/>
      <c r="BW7" s="52"/>
      <c r="BX7" s="52" t="s">
        <v>54</v>
      </c>
      <c r="BY7" s="52"/>
      <c r="BZ7" s="52"/>
      <c r="CA7" s="52" t="s">
        <v>55</v>
      </c>
      <c r="CB7" s="52"/>
      <c r="CC7" s="52"/>
      <c r="CD7" s="52" t="s">
        <v>56</v>
      </c>
      <c r="CE7" s="52"/>
      <c r="CF7" s="52"/>
      <c r="CG7" s="52" t="s">
        <v>27</v>
      </c>
      <c r="CH7" s="52"/>
      <c r="CI7" s="52"/>
      <c r="CJ7" s="52" t="s">
        <v>91</v>
      </c>
      <c r="CK7" s="52"/>
      <c r="CL7" s="52"/>
      <c r="CM7" s="52" t="s">
        <v>97</v>
      </c>
      <c r="CN7" s="52"/>
      <c r="CO7" s="52"/>
      <c r="CP7" s="52" t="s">
        <v>101</v>
      </c>
      <c r="CQ7" s="52"/>
      <c r="CR7" s="52"/>
      <c r="CS7" s="52" t="s">
        <v>104</v>
      </c>
      <c r="CT7" s="52"/>
      <c r="CU7" s="52"/>
      <c r="CV7" s="52" t="s">
        <v>106</v>
      </c>
      <c r="CW7" s="52"/>
      <c r="CX7" s="52"/>
      <c r="CY7" s="52" t="s">
        <v>108</v>
      </c>
      <c r="CZ7" s="52"/>
      <c r="DA7" s="52"/>
      <c r="DB7" s="52" t="s">
        <v>112</v>
      </c>
      <c r="DC7" s="52"/>
      <c r="DD7" s="52"/>
      <c r="DE7" s="52" t="s">
        <v>115</v>
      </c>
      <c r="DF7" s="52"/>
      <c r="DG7" s="52"/>
      <c r="DH7" s="52" t="s">
        <v>120</v>
      </c>
      <c r="DI7" s="52"/>
      <c r="DJ7" s="52"/>
      <c r="DK7" s="52" t="s">
        <v>124</v>
      </c>
      <c r="DL7" s="52"/>
      <c r="DM7" s="52"/>
    </row>
    <row r="8" spans="1:118" ht="13.5" customHeight="1" x14ac:dyDescent="0.2">
      <c r="A8" s="16"/>
      <c r="C8" s="2"/>
      <c r="D8" s="2"/>
      <c r="E8" s="2"/>
      <c r="F8" s="5" t="s">
        <v>35</v>
      </c>
      <c r="G8" s="5" t="s">
        <v>35</v>
      </c>
      <c r="H8" s="5" t="s">
        <v>35</v>
      </c>
      <c r="I8" s="5" t="s">
        <v>35</v>
      </c>
      <c r="J8" s="5" t="s">
        <v>35</v>
      </c>
      <c r="K8" s="5" t="s">
        <v>35</v>
      </c>
      <c r="L8" s="5" t="s">
        <v>35</v>
      </c>
      <c r="M8" s="5" t="s">
        <v>35</v>
      </c>
      <c r="N8" s="5" t="s">
        <v>35</v>
      </c>
      <c r="O8" s="5" t="s">
        <v>35</v>
      </c>
      <c r="P8" s="5" t="s">
        <v>35</v>
      </c>
      <c r="Q8" s="5" t="s">
        <v>35</v>
      </c>
      <c r="R8" s="5" t="s">
        <v>35</v>
      </c>
      <c r="S8" s="5" t="s">
        <v>35</v>
      </c>
      <c r="T8" s="5" t="s">
        <v>35</v>
      </c>
      <c r="U8" s="5" t="s">
        <v>35</v>
      </c>
      <c r="V8" s="5" t="s">
        <v>35</v>
      </c>
      <c r="W8" s="5" t="s">
        <v>35</v>
      </c>
      <c r="X8" s="5" t="s">
        <v>35</v>
      </c>
      <c r="Y8" s="5" t="s">
        <v>35</v>
      </c>
      <c r="Z8" s="5" t="s">
        <v>35</v>
      </c>
      <c r="AA8" s="5" t="s">
        <v>35</v>
      </c>
      <c r="AB8" s="5" t="s">
        <v>35</v>
      </c>
      <c r="AC8" s="5" t="s">
        <v>35</v>
      </c>
      <c r="AD8" s="5" t="s">
        <v>35</v>
      </c>
      <c r="AE8" s="5" t="s">
        <v>35</v>
      </c>
      <c r="AF8" s="5" t="s">
        <v>35</v>
      </c>
      <c r="AG8" s="31"/>
      <c r="AK8" s="52" t="s">
        <v>1</v>
      </c>
      <c r="AL8" s="52"/>
      <c r="AM8" s="52"/>
      <c r="AN8" s="52" t="s">
        <v>2</v>
      </c>
      <c r="AO8" s="52"/>
      <c r="AP8" s="52"/>
      <c r="AQ8" s="52" t="s">
        <v>3</v>
      </c>
      <c r="AR8" s="52"/>
      <c r="AS8" s="52"/>
      <c r="AT8" s="52" t="s">
        <v>4</v>
      </c>
      <c r="AU8" s="52"/>
      <c r="AV8" s="52"/>
      <c r="AW8" s="52" t="s">
        <v>5</v>
      </c>
      <c r="AX8" s="52"/>
      <c r="AY8" s="52"/>
      <c r="AZ8" s="52" t="s">
        <v>6</v>
      </c>
      <c r="BA8" s="52"/>
      <c r="BB8" s="52"/>
      <c r="BC8" s="52" t="s">
        <v>7</v>
      </c>
      <c r="BD8" s="52"/>
      <c r="BE8" s="52"/>
      <c r="BF8" s="52" t="s">
        <v>8</v>
      </c>
      <c r="BG8" s="52"/>
      <c r="BH8" s="52"/>
      <c r="BI8" s="52" t="s">
        <v>9</v>
      </c>
      <c r="BJ8" s="52"/>
      <c r="BK8" s="52"/>
      <c r="BL8" s="52" t="s">
        <v>10</v>
      </c>
      <c r="BM8" s="52"/>
      <c r="BN8" s="52"/>
      <c r="BO8" s="52" t="s">
        <v>11</v>
      </c>
      <c r="BP8" s="52"/>
      <c r="BQ8" s="52"/>
      <c r="BR8" s="52" t="s">
        <v>12</v>
      </c>
      <c r="BS8" s="52"/>
      <c r="BT8" s="52"/>
      <c r="BU8" s="52" t="s">
        <v>13</v>
      </c>
      <c r="BV8" s="52"/>
      <c r="BW8" s="52"/>
      <c r="BX8" s="52" t="s">
        <v>14</v>
      </c>
      <c r="BY8" s="52"/>
      <c r="BZ8" s="52"/>
      <c r="CA8" s="52" t="s">
        <v>15</v>
      </c>
      <c r="CB8" s="52"/>
      <c r="CC8" s="52"/>
      <c r="CD8" s="52" t="s">
        <v>16</v>
      </c>
      <c r="CE8" s="52"/>
      <c r="CF8" s="52"/>
      <c r="CG8" s="52" t="s">
        <v>17</v>
      </c>
      <c r="CH8" s="52"/>
      <c r="CI8" s="52"/>
      <c r="CJ8" s="52" t="s">
        <v>92</v>
      </c>
      <c r="CK8" s="52"/>
      <c r="CL8" s="52"/>
      <c r="CM8" s="52" t="s">
        <v>98</v>
      </c>
      <c r="CN8" s="52"/>
      <c r="CO8" s="52"/>
      <c r="CP8" s="52" t="s">
        <v>100</v>
      </c>
      <c r="CQ8" s="52"/>
      <c r="CR8" s="52"/>
      <c r="CS8" s="52" t="s">
        <v>103</v>
      </c>
      <c r="CT8" s="52"/>
      <c r="CU8" s="52"/>
      <c r="CV8" s="52" t="s">
        <v>107</v>
      </c>
      <c r="CW8" s="52"/>
      <c r="CX8" s="52"/>
      <c r="CY8" s="52" t="s">
        <v>109</v>
      </c>
      <c r="CZ8" s="52"/>
      <c r="DA8" s="52"/>
      <c r="DB8" s="52" t="s">
        <v>113</v>
      </c>
      <c r="DC8" s="52"/>
      <c r="DD8" s="52"/>
      <c r="DE8" s="52" t="s">
        <v>116</v>
      </c>
      <c r="DF8" s="52"/>
      <c r="DG8" s="52"/>
      <c r="DH8" s="52" t="s">
        <v>121</v>
      </c>
      <c r="DI8" s="52"/>
      <c r="DJ8" s="52"/>
      <c r="DK8" s="52" t="s">
        <v>125</v>
      </c>
      <c r="DL8" s="52"/>
      <c r="DM8" s="52"/>
    </row>
    <row r="9" spans="1:118" ht="13.5" customHeight="1" x14ac:dyDescent="0.2">
      <c r="A9" s="16"/>
      <c r="B9" s="12"/>
      <c r="C9" s="4"/>
      <c r="D9" s="4"/>
      <c r="E9" s="4"/>
      <c r="F9" s="22" t="s">
        <v>73</v>
      </c>
      <c r="G9" s="22" t="s">
        <v>72</v>
      </c>
      <c r="H9" s="22" t="s">
        <v>71</v>
      </c>
      <c r="I9" s="22" t="s">
        <v>70</v>
      </c>
      <c r="J9" s="22" t="s">
        <v>69</v>
      </c>
      <c r="K9" s="22" t="s">
        <v>40</v>
      </c>
      <c r="L9" s="22" t="s">
        <v>39</v>
      </c>
      <c r="M9" s="22" t="s">
        <v>38</v>
      </c>
      <c r="N9" s="22" t="s">
        <v>37</v>
      </c>
      <c r="O9" s="22" t="s">
        <v>36</v>
      </c>
      <c r="P9" s="22" t="s">
        <v>34</v>
      </c>
      <c r="Q9" s="22" t="s">
        <v>33</v>
      </c>
      <c r="R9" s="22" t="s">
        <v>32</v>
      </c>
      <c r="S9" s="22" t="s">
        <v>31</v>
      </c>
      <c r="T9" s="22" t="s">
        <v>30</v>
      </c>
      <c r="U9" s="22" t="s">
        <v>29</v>
      </c>
      <c r="V9" s="22" t="s">
        <v>28</v>
      </c>
      <c r="W9" s="22" t="s">
        <v>90</v>
      </c>
      <c r="X9" s="22" t="s">
        <v>96</v>
      </c>
      <c r="Y9" s="22" t="s">
        <v>99</v>
      </c>
      <c r="Z9" s="22" t="s">
        <v>102</v>
      </c>
      <c r="AA9" s="22" t="s">
        <v>105</v>
      </c>
      <c r="AB9" s="22" t="s">
        <v>110</v>
      </c>
      <c r="AC9" s="22" t="s">
        <v>111</v>
      </c>
      <c r="AD9" s="22" t="s">
        <v>114</v>
      </c>
      <c r="AE9" s="22" t="s">
        <v>119</v>
      </c>
      <c r="AF9" s="22" t="s">
        <v>126</v>
      </c>
      <c r="AG9" s="32"/>
      <c r="AH9" s="5"/>
      <c r="AI9" s="5"/>
      <c r="AJ9" s="5"/>
      <c r="AK9" s="5" t="s">
        <v>25</v>
      </c>
      <c r="AL9" s="5" t="s">
        <v>26</v>
      </c>
      <c r="AM9" s="5" t="s">
        <v>18</v>
      </c>
      <c r="AN9" s="5" t="s">
        <v>25</v>
      </c>
      <c r="AO9" s="5" t="s">
        <v>26</v>
      </c>
      <c r="AP9" s="5" t="s">
        <v>18</v>
      </c>
      <c r="AQ9" s="5" t="s">
        <v>25</v>
      </c>
      <c r="AR9" s="5" t="s">
        <v>26</v>
      </c>
      <c r="AS9" s="5" t="s">
        <v>18</v>
      </c>
      <c r="AT9" s="5" t="s">
        <v>25</v>
      </c>
      <c r="AU9" s="5" t="s">
        <v>26</v>
      </c>
      <c r="AV9" s="5" t="s">
        <v>18</v>
      </c>
      <c r="AW9" s="5" t="s">
        <v>25</v>
      </c>
      <c r="AX9" s="5" t="s">
        <v>26</v>
      </c>
      <c r="AY9" s="5" t="s">
        <v>18</v>
      </c>
      <c r="AZ9" s="5" t="s">
        <v>25</v>
      </c>
      <c r="BA9" s="5" t="s">
        <v>26</v>
      </c>
      <c r="BB9" s="5" t="s">
        <v>18</v>
      </c>
      <c r="BC9" s="5" t="s">
        <v>25</v>
      </c>
      <c r="BD9" s="5" t="s">
        <v>26</v>
      </c>
      <c r="BE9" s="5" t="s">
        <v>18</v>
      </c>
      <c r="BF9" s="5" t="s">
        <v>25</v>
      </c>
      <c r="BG9" s="5" t="s">
        <v>26</v>
      </c>
      <c r="BH9" s="5" t="s">
        <v>18</v>
      </c>
      <c r="BI9" s="5" t="s">
        <v>25</v>
      </c>
      <c r="BJ9" s="5" t="s">
        <v>26</v>
      </c>
      <c r="BK9" s="5" t="s">
        <v>18</v>
      </c>
      <c r="BL9" s="5" t="s">
        <v>25</v>
      </c>
      <c r="BM9" s="5" t="s">
        <v>26</v>
      </c>
      <c r="BN9" s="5" t="s">
        <v>18</v>
      </c>
      <c r="BO9" s="5" t="s">
        <v>25</v>
      </c>
      <c r="BP9" s="5" t="s">
        <v>26</v>
      </c>
      <c r="BQ9" s="5" t="s">
        <v>18</v>
      </c>
      <c r="BR9" s="5" t="s">
        <v>25</v>
      </c>
      <c r="BS9" s="5" t="s">
        <v>26</v>
      </c>
      <c r="BT9" s="5" t="s">
        <v>18</v>
      </c>
      <c r="BU9" s="5" t="s">
        <v>25</v>
      </c>
      <c r="BV9" s="5" t="s">
        <v>26</v>
      </c>
      <c r="BW9" s="5" t="s">
        <v>18</v>
      </c>
      <c r="BX9" s="5" t="s">
        <v>25</v>
      </c>
      <c r="BY9" s="5" t="s">
        <v>26</v>
      </c>
      <c r="BZ9" s="5" t="s">
        <v>18</v>
      </c>
      <c r="CA9" s="5" t="s">
        <v>25</v>
      </c>
      <c r="CB9" s="5" t="s">
        <v>26</v>
      </c>
      <c r="CC9" s="5" t="s">
        <v>18</v>
      </c>
      <c r="CD9" s="5" t="s">
        <v>25</v>
      </c>
      <c r="CE9" s="5" t="s">
        <v>26</v>
      </c>
      <c r="CF9" s="5" t="s">
        <v>18</v>
      </c>
      <c r="CG9" s="5" t="s">
        <v>25</v>
      </c>
      <c r="CH9" s="5" t="s">
        <v>26</v>
      </c>
      <c r="CI9" s="5" t="s">
        <v>18</v>
      </c>
      <c r="CJ9" s="5" t="s">
        <v>25</v>
      </c>
      <c r="CK9" s="5" t="s">
        <v>26</v>
      </c>
      <c r="CL9" s="5" t="s">
        <v>18</v>
      </c>
      <c r="CM9" s="5" t="s">
        <v>25</v>
      </c>
      <c r="CN9" s="5" t="s">
        <v>26</v>
      </c>
      <c r="CO9" s="5" t="s">
        <v>18</v>
      </c>
      <c r="CP9" s="5" t="s">
        <v>25</v>
      </c>
      <c r="CQ9" s="5" t="s">
        <v>26</v>
      </c>
      <c r="CR9" s="5" t="s">
        <v>18</v>
      </c>
      <c r="CS9" s="5" t="s">
        <v>25</v>
      </c>
      <c r="CT9" s="5" t="s">
        <v>26</v>
      </c>
      <c r="CU9" s="5" t="s">
        <v>18</v>
      </c>
      <c r="CV9" s="5" t="s">
        <v>25</v>
      </c>
      <c r="CW9" s="5" t="s">
        <v>26</v>
      </c>
      <c r="CX9" s="5" t="s">
        <v>18</v>
      </c>
      <c r="CY9" s="5" t="s">
        <v>25</v>
      </c>
      <c r="CZ9" s="5" t="s">
        <v>26</v>
      </c>
      <c r="DA9" s="5" t="s">
        <v>18</v>
      </c>
      <c r="DB9" s="5" t="s">
        <v>25</v>
      </c>
      <c r="DC9" s="5" t="s">
        <v>26</v>
      </c>
      <c r="DD9" s="5" t="s">
        <v>18</v>
      </c>
      <c r="DE9" s="5" t="s">
        <v>25</v>
      </c>
      <c r="DF9" s="5" t="s">
        <v>26</v>
      </c>
      <c r="DG9" s="5" t="s">
        <v>18</v>
      </c>
      <c r="DH9" s="5" t="s">
        <v>25</v>
      </c>
      <c r="DI9" s="5" t="s">
        <v>26</v>
      </c>
      <c r="DJ9" s="5" t="s">
        <v>18</v>
      </c>
      <c r="DK9" s="5" t="s">
        <v>25</v>
      </c>
      <c r="DL9" s="5" t="s">
        <v>26</v>
      </c>
      <c r="DM9" s="5" t="s">
        <v>18</v>
      </c>
    </row>
    <row r="10" spans="1:118" ht="13.5" customHeight="1" x14ac:dyDescent="0.2">
      <c r="A10" s="16"/>
      <c r="F10" s="6"/>
      <c r="G10" s="6"/>
      <c r="AG10" s="17"/>
      <c r="AK10" s="39"/>
      <c r="AL10" s="39"/>
      <c r="AM10" s="39"/>
      <c r="AN10" s="39"/>
      <c r="AO10" s="39"/>
      <c r="AP10" s="39"/>
      <c r="AQ10" s="39"/>
      <c r="AR10" s="39"/>
    </row>
    <row r="11" spans="1:118" ht="13.5" customHeight="1" x14ac:dyDescent="0.2">
      <c r="A11" s="16"/>
      <c r="B11" s="49" t="s">
        <v>24</v>
      </c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F11" s="47"/>
      <c r="AG11" s="17"/>
      <c r="AK11" s="39"/>
      <c r="AL11" s="39"/>
      <c r="AM11" s="39"/>
      <c r="AN11" s="39"/>
      <c r="AO11" s="39"/>
      <c r="AP11" s="39"/>
      <c r="AQ11" s="39"/>
      <c r="AR11" s="39"/>
    </row>
    <row r="12" spans="1:118" ht="13.5" customHeight="1" x14ac:dyDescent="0.25">
      <c r="A12" s="16"/>
      <c r="C12" s="2" t="s">
        <v>19</v>
      </c>
      <c r="F12" s="7"/>
      <c r="G12" s="7"/>
      <c r="H12" s="7"/>
      <c r="I12" s="7"/>
      <c r="J12" s="7"/>
      <c r="K12" s="7"/>
      <c r="L12" s="7"/>
      <c r="M12" s="6"/>
      <c r="N12" s="6"/>
      <c r="O12" s="7"/>
      <c r="P12" s="7"/>
      <c r="Q12" s="7"/>
      <c r="R12" s="7"/>
      <c r="S12" s="7"/>
      <c r="T12" s="6"/>
      <c r="U12" s="6"/>
      <c r="V12" s="6"/>
      <c r="W12"/>
      <c r="X12"/>
      <c r="Y12"/>
      <c r="Z12"/>
      <c r="AA12"/>
      <c r="AB12"/>
      <c r="AC12"/>
      <c r="AD12"/>
      <c r="AE12"/>
      <c r="AF12"/>
      <c r="AG12" s="31"/>
      <c r="AK12" s="53" t="s">
        <v>19</v>
      </c>
      <c r="AL12" s="53"/>
      <c r="AM12" s="53"/>
      <c r="AN12" s="53"/>
      <c r="AO12" s="53"/>
      <c r="AP12" s="53"/>
      <c r="AQ12" s="53"/>
      <c r="AR12" s="53"/>
      <c r="AS12" s="53"/>
      <c r="AT12" s="54"/>
      <c r="AU12" s="54"/>
      <c r="AV12" s="54"/>
      <c r="AW12" s="54"/>
      <c r="AX12" s="54"/>
      <c r="AY12" s="54"/>
      <c r="AZ12" s="54"/>
      <c r="BA12" s="54"/>
      <c r="BB12" s="54"/>
      <c r="BC12" s="54"/>
      <c r="BD12" s="54"/>
      <c r="BE12" s="54"/>
      <c r="BF12" s="54"/>
      <c r="BG12" s="54"/>
      <c r="BH12" s="54"/>
      <c r="BI12" s="54"/>
      <c r="BJ12" s="54"/>
      <c r="BK12" s="54"/>
      <c r="BL12" s="54"/>
      <c r="BM12" s="54"/>
      <c r="BN12" s="54"/>
      <c r="BO12" s="54"/>
      <c r="BP12" s="54"/>
      <c r="BQ12" s="54"/>
      <c r="BR12" s="54"/>
      <c r="BS12" s="54"/>
      <c r="BT12" s="54"/>
      <c r="BU12" s="54"/>
      <c r="BV12" s="54"/>
      <c r="BW12" s="54"/>
      <c r="BX12" s="54"/>
      <c r="BY12" s="54"/>
      <c r="BZ12" s="54"/>
      <c r="CA12" s="54"/>
      <c r="CB12" s="54"/>
      <c r="CC12" s="54"/>
      <c r="CD12" s="54"/>
      <c r="CE12" s="54"/>
      <c r="CF12" s="54"/>
      <c r="CG12" s="54"/>
      <c r="CH12" s="54"/>
      <c r="CI12" s="54"/>
      <c r="CJ12" s="55"/>
      <c r="CK12" s="55"/>
      <c r="CL12" s="55"/>
      <c r="CM12" s="55"/>
      <c r="CN12" s="55"/>
      <c r="CO12" s="55"/>
      <c r="CP12" s="55"/>
      <c r="CQ12" s="55"/>
      <c r="CR12" s="55"/>
      <c r="CS12" s="55"/>
      <c r="CT12" s="55"/>
      <c r="CU12" s="55"/>
      <c r="CV12" s="55"/>
      <c r="CW12" s="55"/>
      <c r="CX12" s="55"/>
      <c r="CY12" s="55"/>
      <c r="CZ12" s="55"/>
      <c r="DA12" s="55"/>
      <c r="DB12" s="55"/>
      <c r="DC12" s="55"/>
      <c r="DD12" s="55"/>
      <c r="DE12" s="55"/>
      <c r="DF12" s="55"/>
      <c r="DG12" s="55"/>
      <c r="DH12" s="55"/>
      <c r="DI12" s="55"/>
      <c r="DJ12" s="55"/>
      <c r="DK12" s="55"/>
      <c r="DL12" s="55"/>
      <c r="DM12" s="55"/>
    </row>
    <row r="13" spans="1:118" ht="13.5" customHeight="1" x14ac:dyDescent="0.2">
      <c r="A13" s="16"/>
      <c r="D13" s="1" t="s">
        <v>65</v>
      </c>
      <c r="F13" s="8">
        <f>AM13</f>
        <v>5207</v>
      </c>
      <c r="G13" s="8">
        <f>AP13</f>
        <v>4665</v>
      </c>
      <c r="H13" s="8">
        <f>AS13</f>
        <v>4657</v>
      </c>
      <c r="I13" s="8">
        <f>AV13</f>
        <v>5404</v>
      </c>
      <c r="J13" s="8">
        <f>AY13</f>
        <v>5706</v>
      </c>
      <c r="K13" s="8">
        <f>BB13</f>
        <v>5662</v>
      </c>
      <c r="L13" s="8">
        <f>BE13</f>
        <v>5253</v>
      </c>
      <c r="M13" s="8">
        <f>BH13</f>
        <v>5655</v>
      </c>
      <c r="N13" s="8">
        <f>BK13</f>
        <v>5735</v>
      </c>
      <c r="O13" s="8">
        <f>BN13</f>
        <v>6034</v>
      </c>
      <c r="P13" s="8">
        <f>BQ13</f>
        <v>6058</v>
      </c>
      <c r="Q13" s="8">
        <f>BT13</f>
        <v>6337</v>
      </c>
      <c r="R13" s="8">
        <f>BW13</f>
        <v>6697</v>
      </c>
      <c r="S13" s="8">
        <f>BZ13</f>
        <v>6763</v>
      </c>
      <c r="T13" s="8">
        <f>CC13</f>
        <v>7043</v>
      </c>
      <c r="U13" s="8">
        <f>CF13</f>
        <v>7116</v>
      </c>
      <c r="V13" s="8">
        <f t="shared" ref="V13" si="0">CI13</f>
        <v>7293</v>
      </c>
      <c r="W13" s="8">
        <f>CL13</f>
        <v>8142</v>
      </c>
      <c r="X13" s="8">
        <f>CO13</f>
        <v>8064</v>
      </c>
      <c r="Y13" s="8">
        <f>CR13</f>
        <v>8722</v>
      </c>
      <c r="Z13" s="8">
        <f>CU13</f>
        <v>8726</v>
      </c>
      <c r="AA13" s="8">
        <f>CX13</f>
        <v>9118</v>
      </c>
      <c r="AB13" s="8">
        <f>DA13</f>
        <v>8810</v>
      </c>
      <c r="AC13" s="8">
        <f>DD13</f>
        <v>9221</v>
      </c>
      <c r="AD13" s="8">
        <f>DG13</f>
        <v>9008</v>
      </c>
      <c r="AE13" s="8">
        <f>DJ13</f>
        <v>7726</v>
      </c>
      <c r="AF13" s="8">
        <f>DM13</f>
        <v>7175</v>
      </c>
      <c r="AG13" s="9"/>
      <c r="AH13" s="8"/>
      <c r="AI13" s="1" t="s">
        <v>65</v>
      </c>
      <c r="AK13" s="26">
        <f>MU!AK13+UMKC!AK13+'S&amp;T'!AK13+UMSL!AK13</f>
        <v>2641</v>
      </c>
      <c r="AL13" s="26">
        <f>MU!AL13+UMKC!AL13+'S&amp;T'!AL13+UMSL!AL13</f>
        <v>2566</v>
      </c>
      <c r="AM13" s="26">
        <f>AK13+AL13</f>
        <v>5207</v>
      </c>
      <c r="AN13" s="26">
        <f>MU!AN13+UMKC!AN13+'S&amp;T'!AN13+UMSL!AN13</f>
        <v>2412</v>
      </c>
      <c r="AO13" s="26">
        <f>MU!AO13+UMKC!AO13+'S&amp;T'!AO13+UMSL!AO13</f>
        <v>2253</v>
      </c>
      <c r="AP13" s="26">
        <f>AN13+AO13</f>
        <v>4665</v>
      </c>
      <c r="AQ13" s="26">
        <f>MU!AQ13+UMKC!AQ13+'S&amp;T'!AQ13+UMSL!AQ13</f>
        <v>2459</v>
      </c>
      <c r="AR13" s="26">
        <f>MU!AR13+UMKC!AR13+'S&amp;T'!AR13+UMSL!AR13</f>
        <v>2198</v>
      </c>
      <c r="AS13" s="26">
        <f>AQ13+AR13</f>
        <v>4657</v>
      </c>
      <c r="AT13" s="26">
        <f>MU!AT13+UMKC!AT13+'S&amp;T'!AT13+UMSL!AT13</f>
        <v>2637</v>
      </c>
      <c r="AU13" s="26">
        <f>MU!AU13+UMKC!AU13+'S&amp;T'!AU13+UMSL!AU13</f>
        <v>2767</v>
      </c>
      <c r="AV13" s="26">
        <f>AT13+AU13</f>
        <v>5404</v>
      </c>
      <c r="AW13" s="26">
        <f>MU!AW13+UMKC!AW13+'S&amp;T'!AW13+UMSL!AW13</f>
        <v>2784</v>
      </c>
      <c r="AX13" s="26">
        <f>MU!AX13+UMKC!AX13+'S&amp;T'!AX13+UMSL!AX13</f>
        <v>2922</v>
      </c>
      <c r="AY13" s="26">
        <f>AW13+AX13</f>
        <v>5706</v>
      </c>
      <c r="AZ13" s="26">
        <f>MU!AZ13+UMKC!AZ13+'S&amp;T'!AZ13+UMSL!AZ13</f>
        <v>2787</v>
      </c>
      <c r="BA13" s="26">
        <f>MU!BA13+UMKC!BA13+'S&amp;T'!BA13+UMSL!BA13</f>
        <v>2875</v>
      </c>
      <c r="BB13" s="26">
        <f>AZ13+BA13</f>
        <v>5662</v>
      </c>
      <c r="BC13" s="26">
        <f>MU!BC13+UMKC!BC13+'S&amp;T'!BC13+UMSL!BC13</f>
        <v>2586</v>
      </c>
      <c r="BD13" s="26">
        <f>MU!BD13+UMKC!BD13+'S&amp;T'!BD13+UMSL!BD13</f>
        <v>2667</v>
      </c>
      <c r="BE13" s="26">
        <f>BC13+BD13</f>
        <v>5253</v>
      </c>
      <c r="BF13" s="26">
        <f>MU!BF13+UMKC!BF13+'S&amp;T'!BF13+UMSL!BF13</f>
        <v>2816</v>
      </c>
      <c r="BG13" s="26">
        <f>MU!BG13+UMKC!BG13+'S&amp;T'!BG13+UMSL!BG13</f>
        <v>2839</v>
      </c>
      <c r="BH13" s="26">
        <f>BF13+BG13</f>
        <v>5655</v>
      </c>
      <c r="BI13" s="26">
        <f>MU!BI13+UMKC!BI13+'S&amp;T'!BI13+UMSL!BI13</f>
        <v>2824</v>
      </c>
      <c r="BJ13" s="26">
        <f>MU!BJ13+UMKC!BJ13+'S&amp;T'!BJ13+UMSL!BJ13</f>
        <v>2911</v>
      </c>
      <c r="BK13" s="26">
        <f>BI13+BJ13</f>
        <v>5735</v>
      </c>
      <c r="BL13" s="26">
        <f>MU!BL13+UMKC!BL13+'S&amp;T'!BL13+UMSL!BL13</f>
        <v>2969</v>
      </c>
      <c r="BM13" s="26">
        <f>MU!BM13+UMKC!BM13+'S&amp;T'!BM13+UMSL!BM13</f>
        <v>3065</v>
      </c>
      <c r="BN13" s="26">
        <f>BL13+BM13</f>
        <v>6034</v>
      </c>
      <c r="BO13" s="26">
        <f>MU!BO13+UMKC!BO13+'S&amp;T'!BO13+UMSL!BO13</f>
        <v>2998</v>
      </c>
      <c r="BP13" s="26">
        <f>MU!BP13+UMKC!BP13+'S&amp;T'!BP13+UMSL!BP13</f>
        <v>3060</v>
      </c>
      <c r="BQ13" s="26">
        <f>BO13+BP13</f>
        <v>6058</v>
      </c>
      <c r="BR13" s="26">
        <f>MU!BR13+UMKC!BR13+'S&amp;T'!BR13+UMSL!BR13</f>
        <v>3215</v>
      </c>
      <c r="BS13" s="26">
        <f>MU!BS13+UMKC!BS13+'S&amp;T'!BS13+UMSL!BS13</f>
        <v>3122</v>
      </c>
      <c r="BT13" s="26">
        <f>BR13+BS13</f>
        <v>6337</v>
      </c>
      <c r="BU13" s="26">
        <f>MU!BU13+UMKC!BU13+'S&amp;T'!BU13+UMSL!BU13</f>
        <v>3338</v>
      </c>
      <c r="BV13" s="26">
        <f>MU!BV13+UMKC!BV13+'S&amp;T'!BV13+UMSL!BV13</f>
        <v>3359</v>
      </c>
      <c r="BW13" s="26">
        <f>BU13+BV13</f>
        <v>6697</v>
      </c>
      <c r="BX13" s="26">
        <f>MU!BX13+UMKC!BX13+'S&amp;T'!BX13+UMSL!BX13</f>
        <v>3377</v>
      </c>
      <c r="BY13" s="26">
        <f>MU!BY13+UMKC!BY13+'S&amp;T'!BY13+UMSL!BY13</f>
        <v>3386</v>
      </c>
      <c r="BZ13" s="26">
        <f>BX13+BY13</f>
        <v>6763</v>
      </c>
      <c r="CA13" s="26">
        <f>MU!CA13+UMKC!CA13+'S&amp;T'!CA13+UMSL!CA13</f>
        <v>3500</v>
      </c>
      <c r="CB13" s="26">
        <f>MU!CB13+UMKC!CB13+'S&amp;T'!CB13+UMSL!CB13</f>
        <v>3543</v>
      </c>
      <c r="CC13" s="26">
        <f>CA13+CB13</f>
        <v>7043</v>
      </c>
      <c r="CD13" s="26">
        <f>MU!CD13+UMKC!CD13+'S&amp;T'!CD13+UMSL!CD13</f>
        <v>3520</v>
      </c>
      <c r="CE13" s="26">
        <f>MU!CE13+UMKC!CE13+'S&amp;T'!CE13+UMSL!CE13</f>
        <v>3596</v>
      </c>
      <c r="CF13" s="26">
        <f>CD13+CE13</f>
        <v>7116</v>
      </c>
      <c r="CG13" s="26">
        <f>MU!CG13+UMKC!CG13+'S&amp;T'!CG13+UMSL!CG13</f>
        <v>3565</v>
      </c>
      <c r="CH13" s="26">
        <f>MU!CH13+UMKC!CH13+'S&amp;T'!CH13+UMSL!CH13</f>
        <v>3728</v>
      </c>
      <c r="CI13" s="26">
        <f>CG13+CH13</f>
        <v>7293</v>
      </c>
      <c r="CJ13" s="26">
        <f>MU!CJ13+UMKC!CJ13+'S&amp;T'!CJ13+UMSL!CJ13</f>
        <v>4044</v>
      </c>
      <c r="CK13" s="26">
        <f>MU!CK13+UMKC!CK13+'S&amp;T'!CK13+UMSL!CK13</f>
        <v>4098</v>
      </c>
      <c r="CL13" s="26">
        <f>CJ13+CK13</f>
        <v>8142</v>
      </c>
      <c r="CM13" s="26">
        <f>MU!CM13+UMKC!CM13+'S&amp;T'!CM13+UMSL!CM13</f>
        <v>3941</v>
      </c>
      <c r="CN13" s="26">
        <f>MU!CN13+UMKC!CN13+'S&amp;T'!CN13+UMSL!CN13</f>
        <v>4123</v>
      </c>
      <c r="CO13" s="26">
        <f>CM13+CN13</f>
        <v>8064</v>
      </c>
      <c r="CP13" s="26">
        <f>MU!CP13+UMKC!CP13+'S&amp;T'!CP13+UMSL!CP13</f>
        <v>4342</v>
      </c>
      <c r="CQ13" s="26">
        <f>MU!CQ13+UMKC!CQ13+'S&amp;T'!CQ13+UMSL!CQ13</f>
        <v>4380</v>
      </c>
      <c r="CR13" s="26">
        <f>CP13+CQ13</f>
        <v>8722</v>
      </c>
      <c r="CS13" s="26">
        <f>MU!CS13+UMKC!CS13+'S&amp;T'!CS13+UMSL!CS13</f>
        <v>4264</v>
      </c>
      <c r="CT13" s="26">
        <f>MU!CT13+UMKC!CT13+'S&amp;T'!CT13+UMSL!CT13</f>
        <v>4462</v>
      </c>
      <c r="CU13" s="26">
        <f>CS13+CT13</f>
        <v>8726</v>
      </c>
      <c r="CV13" s="26">
        <f>MU!CV13+UMKC!CV13+'S&amp;T'!CV13+UMSL!CV13</f>
        <v>4520</v>
      </c>
      <c r="CW13" s="26">
        <f>MU!CW13+UMKC!CW13+'S&amp;T'!CW13+UMSL!CW13</f>
        <v>4598</v>
      </c>
      <c r="CX13" s="26">
        <f>CV13+CW13</f>
        <v>9118</v>
      </c>
      <c r="CY13" s="26">
        <f>MU!CY13+UMKC!CY13+'S&amp;T'!CY13+UMSL!CY13</f>
        <v>4392</v>
      </c>
      <c r="CZ13" s="26">
        <f>MU!CZ13+UMKC!CZ13+'S&amp;T'!CZ13+UMSL!CZ13</f>
        <v>4418</v>
      </c>
      <c r="DA13" s="26">
        <f>CY13+CZ13</f>
        <v>8810</v>
      </c>
      <c r="DB13" s="26">
        <f>MU!DB13+UMKC!DB13+'S&amp;T'!DB13+UMSL!DB13</f>
        <v>4611</v>
      </c>
      <c r="DC13" s="26">
        <f>MU!DC13+UMKC!DC13+'S&amp;T'!DC13+UMSL!DC13</f>
        <v>4610</v>
      </c>
      <c r="DD13" s="26">
        <f>DB13+DC13</f>
        <v>9221</v>
      </c>
      <c r="DE13" s="26">
        <f>MU!DE13+UMKC!DE13+'S&amp;T'!DE13+UMSL!DE13</f>
        <v>4553</v>
      </c>
      <c r="DF13" s="26">
        <f>MU!DF13+UMKC!DF13+'S&amp;T'!DF13+UMSL!DF13</f>
        <v>4455</v>
      </c>
      <c r="DG13" s="26">
        <f>DE13+DF13</f>
        <v>9008</v>
      </c>
      <c r="DH13" s="26">
        <f>MU!DH13+UMKC!DH13+'S&amp;T'!DH13+UMSL!DH13</f>
        <v>3903</v>
      </c>
      <c r="DI13" s="26">
        <f>MU!DI13+UMKC!DI13+'S&amp;T'!DI13+UMSL!DI13</f>
        <v>3823</v>
      </c>
      <c r="DJ13" s="26">
        <f>DH13+DI13</f>
        <v>7726</v>
      </c>
      <c r="DK13" s="26">
        <f>MU!DK13+UMKC!DK13+'S&amp;T'!DK13+UMSL!DK13</f>
        <v>3633</v>
      </c>
      <c r="DL13" s="26">
        <f>MU!DL13+UMKC!DL13+'S&amp;T'!DL13+UMSL!DL13</f>
        <v>3542</v>
      </c>
      <c r="DM13" s="26">
        <f>DK13+DL13</f>
        <v>7175</v>
      </c>
      <c r="DN13" s="8"/>
    </row>
    <row r="14" spans="1:118" ht="13.5" customHeight="1" x14ac:dyDescent="0.2">
      <c r="A14" s="16"/>
      <c r="D14" s="11" t="s">
        <v>59</v>
      </c>
      <c r="E14" s="1" t="s">
        <v>60</v>
      </c>
      <c r="F14" s="11">
        <f>IF(AM13&gt;0,(AM14/AM13),"")</f>
        <v>0.21912809679277895</v>
      </c>
      <c r="G14" s="11">
        <f>IF(AP13&gt;0,(AP14/AP13),"")</f>
        <v>0.21071811361200429</v>
      </c>
      <c r="H14" s="11">
        <f>IF(AS13&gt;0,(AS14/AS13),"")</f>
        <v>0.21709254885119175</v>
      </c>
      <c r="I14" s="11">
        <f>IF(AV13&gt;0,(AV14/AV13),"")</f>
        <v>0.23371576609918579</v>
      </c>
      <c r="J14" s="11">
        <f>IF(AY13&gt;0,(AY14/AY13),"")</f>
        <v>0.26060287416754296</v>
      </c>
      <c r="K14" s="11">
        <f>IF(BB13&gt;0,(BB14/BB13),"")</f>
        <v>0.27658071352878844</v>
      </c>
      <c r="L14" s="11">
        <f>IF(BE13&gt;0,(BE14/BE13),"")</f>
        <v>0.29088140110413097</v>
      </c>
      <c r="M14" s="11">
        <f>IF(BH13&gt;0,(BH14/BH13),"")</f>
        <v>0.31087533156498676</v>
      </c>
      <c r="N14" s="11">
        <f>IF(BK13&gt;0,(BK14/BK13),"")</f>
        <v>0.3149084568439407</v>
      </c>
      <c r="O14" s="11">
        <f>IF(BN13&gt;0,(BN14/BN13),"")</f>
        <v>0.33493536625787207</v>
      </c>
      <c r="P14" s="11">
        <f>IF(BQ13&gt;0,(BQ14/BQ13),"")</f>
        <v>0.33542423241994057</v>
      </c>
      <c r="Q14" s="11">
        <f>IF(BT13&gt;0,(BT14/BT13),"")</f>
        <v>0.35994950291936245</v>
      </c>
      <c r="R14" s="11">
        <f>IF(BW13&gt;0,(BW14/BW13),"")</f>
        <v>0.36568612811706735</v>
      </c>
      <c r="S14" s="11">
        <f>IF(BZ13&gt;0,(BZ14/BZ13),"")</f>
        <v>0.36492680762975011</v>
      </c>
      <c r="T14" s="11">
        <f>IF(CC13&gt;0,(CC14/CC13),"")</f>
        <v>0.37342041743575183</v>
      </c>
      <c r="U14" s="11">
        <f>IF(CF13&gt;0,(CF14/CF13),"")</f>
        <v>0.40078695896571109</v>
      </c>
      <c r="V14" s="11">
        <f t="shared" ref="V14" si="1">IF(CI13&gt;0,(CI14/CI13),"")</f>
        <v>0.39078568490333199</v>
      </c>
      <c r="W14" s="11">
        <f>CL14/CL$13</f>
        <v>0.39277818717759766</v>
      </c>
      <c r="X14" s="11">
        <f>CO14/CO$13</f>
        <v>0.38802083333333331</v>
      </c>
      <c r="Y14" s="11">
        <f>CR14/CR$13</f>
        <v>0.37628984177940838</v>
      </c>
      <c r="Z14" s="11">
        <f>CU14/CU$13</f>
        <v>0.3836809534723814</v>
      </c>
      <c r="AA14" s="11">
        <f>CX14/CX$13</f>
        <v>0.39668787014696205</v>
      </c>
      <c r="AB14" s="11">
        <f>DA14/DA$13</f>
        <v>0.4120317820658343</v>
      </c>
      <c r="AC14" s="11">
        <f>DD14/DD$13</f>
        <v>0.43574449625854028</v>
      </c>
      <c r="AD14" s="11">
        <f>DG14/DG$13</f>
        <v>0.43461367673179396</v>
      </c>
      <c r="AE14" s="11">
        <f>DJ14/DJ$13</f>
        <v>0.45081542842350503</v>
      </c>
      <c r="AF14" s="11">
        <f>DM14/DM$13</f>
        <v>0.45965156794425088</v>
      </c>
      <c r="AG14" s="33"/>
      <c r="AI14" s="11" t="s">
        <v>59</v>
      </c>
      <c r="AJ14" s="1" t="s">
        <v>60</v>
      </c>
      <c r="AK14" s="26">
        <f>MU!AK14+UMKC!AK14+'S&amp;T'!AK14+UMSL!AK14</f>
        <v>451</v>
      </c>
      <c r="AL14" s="26">
        <f>MU!AL14+UMKC!AL14+'S&amp;T'!AL14+UMSL!AL14</f>
        <v>690</v>
      </c>
      <c r="AM14" s="26">
        <f t="shared" ref="AM14:AM16" si="2">AK14+AL14</f>
        <v>1141</v>
      </c>
      <c r="AN14" s="26">
        <f>MU!AN14+UMKC!AN14+'S&amp;T'!AN14+UMSL!AN14</f>
        <v>376</v>
      </c>
      <c r="AO14" s="26">
        <f>MU!AO14+UMKC!AO14+'S&amp;T'!AO14+UMSL!AO14</f>
        <v>607</v>
      </c>
      <c r="AP14" s="26">
        <f t="shared" ref="AP14:AP16" si="3">AN14+AO14</f>
        <v>983</v>
      </c>
      <c r="AQ14" s="26">
        <f>MU!AQ14+UMKC!AQ14+'S&amp;T'!AQ14+UMSL!AQ14</f>
        <v>413</v>
      </c>
      <c r="AR14" s="26">
        <f>MU!AR14+UMKC!AR14+'S&amp;T'!AR14+UMSL!AR14</f>
        <v>598</v>
      </c>
      <c r="AS14" s="26">
        <f t="shared" ref="AS14:AS16" si="4">AQ14+AR14</f>
        <v>1011</v>
      </c>
      <c r="AT14" s="26">
        <f>MU!AT14+UMKC!AT14+'S&amp;T'!AT14+UMSL!AT14</f>
        <v>464</v>
      </c>
      <c r="AU14" s="26">
        <f>MU!AU14+UMKC!AU14+'S&amp;T'!AU14+UMSL!AU14</f>
        <v>799</v>
      </c>
      <c r="AV14" s="26">
        <f t="shared" ref="AV14:AV16" si="5">AT14+AU14</f>
        <v>1263</v>
      </c>
      <c r="AW14" s="26">
        <f>MU!AW14+UMKC!AW14+'S&amp;T'!AW14+UMSL!AW14</f>
        <v>552</v>
      </c>
      <c r="AX14" s="26">
        <f>MU!AX14+UMKC!AX14+'S&amp;T'!AX14+UMSL!AX14</f>
        <v>935</v>
      </c>
      <c r="AY14" s="26">
        <f t="shared" ref="AY14:AY16" si="6">AW14+AX14</f>
        <v>1487</v>
      </c>
      <c r="AZ14" s="26">
        <f>MU!AZ14+UMKC!AZ14+'S&amp;T'!AZ14+UMSL!AZ14</f>
        <v>591</v>
      </c>
      <c r="BA14" s="26">
        <f>MU!BA14+UMKC!BA14+'S&amp;T'!BA14+UMSL!BA14</f>
        <v>975</v>
      </c>
      <c r="BB14" s="26">
        <f t="shared" ref="BB14:BB16" si="7">AZ14+BA14</f>
        <v>1566</v>
      </c>
      <c r="BC14" s="26">
        <f>MU!BC14+UMKC!BC14+'S&amp;T'!BC14+UMSL!BC14</f>
        <v>576</v>
      </c>
      <c r="BD14" s="26">
        <f>MU!BD14+UMKC!BD14+'S&amp;T'!BD14+UMSL!BD14</f>
        <v>952</v>
      </c>
      <c r="BE14" s="26">
        <f t="shared" ref="BE14:BE16" si="8">BC14+BD14</f>
        <v>1528</v>
      </c>
      <c r="BF14" s="26">
        <f>MU!BF14+UMKC!BF14+'S&amp;T'!BF14+UMSL!BF14</f>
        <v>666</v>
      </c>
      <c r="BG14" s="26">
        <f>MU!BG14+UMKC!BG14+'S&amp;T'!BG14+UMSL!BG14</f>
        <v>1092</v>
      </c>
      <c r="BH14" s="26">
        <f t="shared" ref="BH14:BH16" si="9">BF14+BG14</f>
        <v>1758</v>
      </c>
      <c r="BI14" s="26">
        <f>MU!BI14+UMKC!BI14+'S&amp;T'!BI14+UMSL!BI14</f>
        <v>690</v>
      </c>
      <c r="BJ14" s="26">
        <f>MU!BJ14+UMKC!BJ14+'S&amp;T'!BJ14+UMSL!BJ14</f>
        <v>1116</v>
      </c>
      <c r="BK14" s="26">
        <f t="shared" ref="BK14:BK16" si="10">BI14+BJ14</f>
        <v>1806</v>
      </c>
      <c r="BL14" s="26">
        <f>MU!BL14+UMKC!BL14+'S&amp;T'!BL14+UMSL!BL14</f>
        <v>787</v>
      </c>
      <c r="BM14" s="26">
        <f>MU!BM14+UMKC!BM14+'S&amp;T'!BM14+UMSL!BM14</f>
        <v>1234</v>
      </c>
      <c r="BN14" s="26">
        <f t="shared" ref="BN14:BN16" si="11">BL14+BM14</f>
        <v>2021</v>
      </c>
      <c r="BO14" s="26">
        <f>MU!BO14+UMKC!BO14+'S&amp;T'!BO14+UMSL!BO14</f>
        <v>813</v>
      </c>
      <c r="BP14" s="26">
        <f>MU!BP14+UMKC!BP14+'S&amp;T'!BP14+UMSL!BP14</f>
        <v>1219</v>
      </c>
      <c r="BQ14" s="26">
        <f t="shared" ref="BQ14:BQ16" si="12">BO14+BP14</f>
        <v>2032</v>
      </c>
      <c r="BR14" s="26">
        <f>MU!BR14+UMKC!BR14+'S&amp;T'!BR14+UMSL!BR14</f>
        <v>892</v>
      </c>
      <c r="BS14" s="26">
        <f>MU!BS14+UMKC!BS14+'S&amp;T'!BS14+UMSL!BS14</f>
        <v>1389</v>
      </c>
      <c r="BT14" s="26">
        <f t="shared" ref="BT14:BT16" si="13">BR14+BS14</f>
        <v>2281</v>
      </c>
      <c r="BU14" s="26">
        <f>MU!BU14+UMKC!BU14+'S&amp;T'!BU14+UMSL!BU14</f>
        <v>962</v>
      </c>
      <c r="BV14" s="26">
        <f>MU!BV14+UMKC!BV14+'S&amp;T'!BV14+UMSL!BV14</f>
        <v>1487</v>
      </c>
      <c r="BW14" s="26">
        <f t="shared" ref="BW14:BW16" si="14">BU14+BV14</f>
        <v>2449</v>
      </c>
      <c r="BX14" s="26">
        <f>MU!BX14+UMKC!BX14+'S&amp;T'!BX14+UMSL!BX14</f>
        <v>1005</v>
      </c>
      <c r="BY14" s="26">
        <f>MU!BY14+UMKC!BY14+'S&amp;T'!BY14+UMSL!BY14</f>
        <v>1463</v>
      </c>
      <c r="BZ14" s="26">
        <f t="shared" ref="BZ14:BZ16" si="15">BX14+BY14</f>
        <v>2468</v>
      </c>
      <c r="CA14" s="26">
        <f>MU!CA14+UMKC!CA14+'S&amp;T'!CA14+UMSL!CA14</f>
        <v>1075</v>
      </c>
      <c r="CB14" s="26">
        <f>MU!CB14+UMKC!CB14+'S&amp;T'!CB14+UMSL!CB14</f>
        <v>1555</v>
      </c>
      <c r="CC14" s="26">
        <f t="shared" ref="CC14:CC16" si="16">CA14+CB14</f>
        <v>2630</v>
      </c>
      <c r="CD14" s="26">
        <f>MU!CD14+UMKC!CD14+'S&amp;T'!CD14+UMSL!CD14</f>
        <v>1140</v>
      </c>
      <c r="CE14" s="26">
        <f>MU!CE14+UMKC!CE14+'S&amp;T'!CE14+UMSL!CE14</f>
        <v>1712</v>
      </c>
      <c r="CF14" s="26">
        <f t="shared" ref="CF14:CF16" si="17">CD14+CE14</f>
        <v>2852</v>
      </c>
      <c r="CG14" s="26">
        <f>MU!CG14+UMKC!CG14+'S&amp;T'!CG14+UMSL!CG14</f>
        <v>1095</v>
      </c>
      <c r="CH14" s="26">
        <f>MU!CH14+UMKC!CH14+'S&amp;T'!CH14+UMSL!CH14</f>
        <v>1755</v>
      </c>
      <c r="CI14" s="26">
        <f t="shared" ref="CI14:CI15" si="18">CG14+CH14</f>
        <v>2850</v>
      </c>
      <c r="CJ14" s="26">
        <f>MU!CJ14+UMKC!CJ14+'S&amp;T'!CJ14+UMSL!CJ14</f>
        <v>1292</v>
      </c>
      <c r="CK14" s="26">
        <f>MU!CK14+UMKC!CK14+'S&amp;T'!CK14+UMSL!CK14</f>
        <v>1906</v>
      </c>
      <c r="CL14" s="26">
        <f t="shared" ref="CL14:CL16" si="19">CJ14+CK14</f>
        <v>3198</v>
      </c>
      <c r="CM14" s="26">
        <f>MU!CM14+UMKC!CM14+'S&amp;T'!CM14+UMSL!CM14</f>
        <v>1184</v>
      </c>
      <c r="CN14" s="26">
        <f>MU!CN14+UMKC!CN14+'S&amp;T'!CN14+UMSL!CN14</f>
        <v>1945</v>
      </c>
      <c r="CO14" s="26">
        <f t="shared" ref="CO14:CO16" si="20">CM14+CN14</f>
        <v>3129</v>
      </c>
      <c r="CP14" s="26">
        <f>MU!CP14+UMKC!CP14+'S&amp;T'!CP14+UMSL!CP14</f>
        <v>1275</v>
      </c>
      <c r="CQ14" s="26">
        <f>MU!CQ14+UMKC!CQ14+'S&amp;T'!CQ14+UMSL!CQ14</f>
        <v>2007</v>
      </c>
      <c r="CR14" s="26">
        <f t="shared" ref="CR14:CR16" si="21">CP14+CQ14</f>
        <v>3282</v>
      </c>
      <c r="CS14" s="26">
        <f>MU!CS14+UMKC!CS14+'S&amp;T'!CS14+UMSL!CS14</f>
        <v>1289</v>
      </c>
      <c r="CT14" s="26">
        <f>MU!CT14+UMKC!CT14+'S&amp;T'!CT14+UMSL!CT14</f>
        <v>2059</v>
      </c>
      <c r="CU14" s="26">
        <f t="shared" ref="CU14:CU16" si="22">CS14+CT14</f>
        <v>3348</v>
      </c>
      <c r="CV14" s="26">
        <f>MU!CV14+UMKC!CV14+'S&amp;T'!CV14+UMSL!CV14</f>
        <v>1396</v>
      </c>
      <c r="CW14" s="26">
        <f>MU!CW14+UMKC!CW14+'S&amp;T'!CW14+UMSL!CW14</f>
        <v>2221</v>
      </c>
      <c r="CX14" s="26">
        <f t="shared" ref="CX14:CX16" si="23">CV14+CW14</f>
        <v>3617</v>
      </c>
      <c r="CY14" s="26">
        <f>MU!CY14+UMKC!CY14+'S&amp;T'!CY14+UMSL!CY14</f>
        <v>1346</v>
      </c>
      <c r="CZ14" s="26">
        <f>MU!CZ14+UMKC!CZ14+'S&amp;T'!CZ14+UMSL!CZ14</f>
        <v>2284</v>
      </c>
      <c r="DA14" s="26">
        <f t="shared" ref="DA14:DA16" si="24">CY14+CZ14</f>
        <v>3630</v>
      </c>
      <c r="DB14" s="26">
        <f>MU!DB14+UMKC!DB14+'S&amp;T'!DB14+UMSL!DB14</f>
        <v>1552</v>
      </c>
      <c r="DC14" s="26">
        <f>MU!DC14+UMKC!DC14+'S&amp;T'!DC14+UMSL!DC14</f>
        <v>2466</v>
      </c>
      <c r="DD14" s="26">
        <f t="shared" ref="DD14:DD16" si="25">DB14+DC14</f>
        <v>4018</v>
      </c>
      <c r="DE14" s="26">
        <f>MU!DE14+UMKC!DE14+'S&amp;T'!DE14+UMSL!DE14</f>
        <v>1565</v>
      </c>
      <c r="DF14" s="26">
        <f>MU!DF14+UMKC!DF14+'S&amp;T'!DF14+UMSL!DF14</f>
        <v>2350</v>
      </c>
      <c r="DG14" s="26">
        <f t="shared" ref="DG14:DG16" si="26">DE14+DF14</f>
        <v>3915</v>
      </c>
      <c r="DH14" s="26">
        <f>MU!DH14+UMKC!DH14+'S&amp;T'!DH14+UMSL!DH14</f>
        <v>1408</v>
      </c>
      <c r="DI14" s="26">
        <f>MU!DI14+UMKC!DI14+'S&amp;T'!DI14+UMSL!DI14</f>
        <v>2075</v>
      </c>
      <c r="DJ14" s="26">
        <f t="shared" ref="DJ14:DJ16" si="27">DH14+DI14</f>
        <v>3483</v>
      </c>
      <c r="DK14" s="26">
        <f>MU!DK14+UMKC!DK14+'S&amp;T'!DK14+UMSL!DK14</f>
        <v>1345</v>
      </c>
      <c r="DL14" s="26">
        <f>MU!DL14+UMKC!DL14+'S&amp;T'!DL14+UMSL!DL14</f>
        <v>1953</v>
      </c>
      <c r="DM14" s="26">
        <f t="shared" ref="DM14:DM16" si="28">DK14+DL14</f>
        <v>3298</v>
      </c>
      <c r="DN14" s="8"/>
    </row>
    <row r="15" spans="1:118" ht="13.5" customHeight="1" x14ac:dyDescent="0.2">
      <c r="A15" s="16"/>
      <c r="E15" s="1" t="s">
        <v>61</v>
      </c>
      <c r="F15" s="11">
        <f>IF(AM13&gt;0,(AM15/AM13),"")</f>
        <v>0.22873055502208564</v>
      </c>
      <c r="G15" s="11">
        <f>IF(AP13&gt;0,(AP15/AP13),"")</f>
        <v>0.25466237942122188</v>
      </c>
      <c r="H15" s="11">
        <f>IF(AS13&gt;0,(AS15/AS13),"")</f>
        <v>0.2473695512132274</v>
      </c>
      <c r="I15" s="11">
        <f>IF(AV13&gt;0,(AV15/AV13),"")</f>
        <v>0.24278312361213916</v>
      </c>
      <c r="J15" s="11">
        <f>IF(AY13&gt;0,(AY15/AY13),"")</f>
        <v>0.25359270942867157</v>
      </c>
      <c r="K15" s="11">
        <f>IF(BB13&gt;0,(BB15/BB13),"")</f>
        <v>0.2348993288590604</v>
      </c>
      <c r="L15" s="11">
        <f>IF(BE13&gt;0,(BE15/BE13),"")</f>
        <v>0.25261755187511897</v>
      </c>
      <c r="M15" s="11">
        <f>IF(BH13&gt;0,(BH15/BH13),"")</f>
        <v>0.2572944297082228</v>
      </c>
      <c r="N15" s="11">
        <f>IF(BK13&gt;0,(BK15/BK13),"")</f>
        <v>0.24394071490845684</v>
      </c>
      <c r="O15" s="11">
        <f>IF(BN13&gt;0,(BN15/BN13),"")</f>
        <v>0.23980775604905535</v>
      </c>
      <c r="P15" s="11">
        <f>IF(BQ13&gt;0,(BQ15/BQ13),"")</f>
        <v>0.22350610762627929</v>
      </c>
      <c r="Q15" s="11">
        <f>IF(BT13&gt;0,(BT15/BT13),"")</f>
        <v>0.22849928988480353</v>
      </c>
      <c r="R15" s="11">
        <f>IF(BW13&gt;0,(BW15/BW13),"")</f>
        <v>0.21442436912050172</v>
      </c>
      <c r="S15" s="11">
        <f>IF(BZ13&gt;0,(BZ15/BZ13),"")</f>
        <v>0.22608309921632411</v>
      </c>
      <c r="T15" s="11">
        <f>IF(CC13&gt;0,(CC15/CC13),"")</f>
        <v>0.22234843106630697</v>
      </c>
      <c r="U15" s="11">
        <f>IF(CF13&gt;0,(CF15/CF13),"")</f>
        <v>0.21472737492973581</v>
      </c>
      <c r="V15" s="11">
        <f t="shared" ref="V15" si="29">IF(CI13&gt;0,(CI15/CI13),"")</f>
        <v>0.2155491567256273</v>
      </c>
      <c r="W15" s="11">
        <f t="shared" ref="W15:W17" si="30">CL15/CL$13</f>
        <v>0.21468926553672316</v>
      </c>
      <c r="X15" s="11">
        <f>CO15/CO$13</f>
        <v>0.20932539682539683</v>
      </c>
      <c r="Y15" s="11">
        <f>CR15/CR$13</f>
        <v>0.21634946113276771</v>
      </c>
      <c r="Z15" s="11">
        <f>CU15/CU$13</f>
        <v>0.21854228741691498</v>
      </c>
      <c r="AA15" s="11">
        <f t="shared" ref="AA15:AA17" si="31">CX15/CX$13</f>
        <v>0.21792059662206625</v>
      </c>
      <c r="AB15" s="11">
        <f t="shared" ref="AB15:AB16" si="32">DA15/DA$13</f>
        <v>0.21793416572077184</v>
      </c>
      <c r="AC15" s="11">
        <f>DD15/DD$13</f>
        <v>0.22145103567942739</v>
      </c>
      <c r="AD15" s="11">
        <f>DG15/DG$13</f>
        <v>0.21203374777975134</v>
      </c>
      <c r="AE15" s="11">
        <f>DJ15/DJ$13</f>
        <v>0.20036241263266891</v>
      </c>
      <c r="AF15" s="11">
        <f>DM15/DM$13</f>
        <v>0.19386759581881532</v>
      </c>
      <c r="AG15" s="33"/>
      <c r="AJ15" s="1" t="s">
        <v>61</v>
      </c>
      <c r="AK15" s="26">
        <f>MU!AK15+UMKC!AK15+'S&amp;T'!AK15+UMSL!AK15</f>
        <v>651</v>
      </c>
      <c r="AL15" s="26">
        <f>MU!AL15+UMKC!AL15+'S&amp;T'!AL15+UMSL!AL15</f>
        <v>540</v>
      </c>
      <c r="AM15" s="26">
        <f t="shared" si="2"/>
        <v>1191</v>
      </c>
      <c r="AN15" s="26">
        <f>MU!AN15+UMKC!AN15+'S&amp;T'!AN15+UMSL!AN15</f>
        <v>640</v>
      </c>
      <c r="AO15" s="26">
        <f>MU!AO15+UMKC!AO15+'S&amp;T'!AO15+UMSL!AO15</f>
        <v>548</v>
      </c>
      <c r="AP15" s="26">
        <f t="shared" si="3"/>
        <v>1188</v>
      </c>
      <c r="AQ15" s="26">
        <f>MU!AQ15+UMKC!AQ15+'S&amp;T'!AQ15+UMSL!AQ15</f>
        <v>611</v>
      </c>
      <c r="AR15" s="26">
        <f>MU!AR15+UMKC!AR15+'S&amp;T'!AR15+UMSL!AR15</f>
        <v>541</v>
      </c>
      <c r="AS15" s="26">
        <f t="shared" si="4"/>
        <v>1152</v>
      </c>
      <c r="AT15" s="26">
        <f>MU!AT15+UMKC!AT15+'S&amp;T'!AT15+UMSL!AT15</f>
        <v>669</v>
      </c>
      <c r="AU15" s="26">
        <f>MU!AU15+UMKC!AU15+'S&amp;T'!AU15+UMSL!AU15</f>
        <v>643</v>
      </c>
      <c r="AV15" s="26">
        <f t="shared" si="5"/>
        <v>1312</v>
      </c>
      <c r="AW15" s="26">
        <f>MU!AW15+UMKC!AW15+'S&amp;T'!AW15+UMSL!AW15</f>
        <v>779</v>
      </c>
      <c r="AX15" s="26">
        <f>MU!AX15+UMKC!AX15+'S&amp;T'!AX15+UMSL!AX15</f>
        <v>668</v>
      </c>
      <c r="AY15" s="26">
        <f t="shared" si="6"/>
        <v>1447</v>
      </c>
      <c r="AZ15" s="26">
        <f>MU!AZ15+UMKC!AZ15+'S&amp;T'!AZ15+UMSL!AZ15</f>
        <v>706</v>
      </c>
      <c r="BA15" s="26">
        <f>MU!BA15+UMKC!BA15+'S&amp;T'!BA15+UMSL!BA15</f>
        <v>624</v>
      </c>
      <c r="BB15" s="26">
        <f t="shared" si="7"/>
        <v>1330</v>
      </c>
      <c r="BC15" s="26">
        <f>MU!BC15+UMKC!BC15+'S&amp;T'!BC15+UMSL!BC15</f>
        <v>698</v>
      </c>
      <c r="BD15" s="26">
        <f>MU!BD15+UMKC!BD15+'S&amp;T'!BD15+UMSL!BD15</f>
        <v>629</v>
      </c>
      <c r="BE15" s="26">
        <f t="shared" si="8"/>
        <v>1327</v>
      </c>
      <c r="BF15" s="26">
        <f>MU!BF15+UMKC!BF15+'S&amp;T'!BF15+UMSL!BF15</f>
        <v>805</v>
      </c>
      <c r="BG15" s="26">
        <f>MU!BG15+UMKC!BG15+'S&amp;T'!BG15+UMSL!BG15</f>
        <v>650</v>
      </c>
      <c r="BH15" s="26">
        <f t="shared" si="9"/>
        <v>1455</v>
      </c>
      <c r="BI15" s="26">
        <f>MU!BI15+UMKC!BI15+'S&amp;T'!BI15+UMSL!BI15</f>
        <v>781</v>
      </c>
      <c r="BJ15" s="26">
        <f>MU!BJ15+UMKC!BJ15+'S&amp;T'!BJ15+UMSL!BJ15</f>
        <v>618</v>
      </c>
      <c r="BK15" s="26">
        <f t="shared" si="10"/>
        <v>1399</v>
      </c>
      <c r="BL15" s="26">
        <f>MU!BL15+UMKC!BL15+'S&amp;T'!BL15+UMSL!BL15</f>
        <v>823</v>
      </c>
      <c r="BM15" s="26">
        <f>MU!BM15+UMKC!BM15+'S&amp;T'!BM15+UMSL!BM15</f>
        <v>624</v>
      </c>
      <c r="BN15" s="26">
        <f t="shared" si="11"/>
        <v>1447</v>
      </c>
      <c r="BO15" s="26">
        <f>MU!BO15+UMKC!BO15+'S&amp;T'!BO15+UMSL!BO15</f>
        <v>769</v>
      </c>
      <c r="BP15" s="26">
        <f>MU!BP15+UMKC!BP15+'S&amp;T'!BP15+UMSL!BP15</f>
        <v>585</v>
      </c>
      <c r="BQ15" s="26">
        <f t="shared" si="12"/>
        <v>1354</v>
      </c>
      <c r="BR15" s="26">
        <f>MU!BR15+UMKC!BR15+'S&amp;T'!BR15+UMSL!BR15</f>
        <v>845</v>
      </c>
      <c r="BS15" s="26">
        <f>MU!BS15+UMKC!BS15+'S&amp;T'!BS15+UMSL!BS15</f>
        <v>603</v>
      </c>
      <c r="BT15" s="26">
        <f t="shared" si="13"/>
        <v>1448</v>
      </c>
      <c r="BU15" s="26">
        <f>MU!BU15+UMKC!BU15+'S&amp;T'!BU15+UMSL!BU15</f>
        <v>846</v>
      </c>
      <c r="BV15" s="26">
        <f>MU!BV15+UMKC!BV15+'S&amp;T'!BV15+UMSL!BV15</f>
        <v>590</v>
      </c>
      <c r="BW15" s="26">
        <f t="shared" si="14"/>
        <v>1436</v>
      </c>
      <c r="BX15" s="26">
        <f>MU!BX15+UMKC!BX15+'S&amp;T'!BX15+UMSL!BX15</f>
        <v>885</v>
      </c>
      <c r="BY15" s="26">
        <f>MU!BY15+UMKC!BY15+'S&amp;T'!BY15+UMSL!BY15</f>
        <v>644</v>
      </c>
      <c r="BZ15" s="26">
        <f t="shared" si="15"/>
        <v>1529</v>
      </c>
      <c r="CA15" s="26">
        <f>MU!CA15+UMKC!CA15+'S&amp;T'!CA15+UMSL!CA15</f>
        <v>932</v>
      </c>
      <c r="CB15" s="26">
        <f>MU!CB15+UMKC!CB15+'S&amp;T'!CB15+UMSL!CB15</f>
        <v>634</v>
      </c>
      <c r="CC15" s="26">
        <f t="shared" si="16"/>
        <v>1566</v>
      </c>
      <c r="CD15" s="26">
        <f>MU!CD15+UMKC!CD15+'S&amp;T'!CD15+UMSL!CD15</f>
        <v>887</v>
      </c>
      <c r="CE15" s="26">
        <f>MU!CE15+UMKC!CE15+'S&amp;T'!CE15+UMSL!CE15</f>
        <v>641</v>
      </c>
      <c r="CF15" s="26">
        <f t="shared" si="17"/>
        <v>1528</v>
      </c>
      <c r="CG15" s="26">
        <f>MU!CG15+UMKC!CG15+'S&amp;T'!CG15+UMSL!CG15</f>
        <v>939</v>
      </c>
      <c r="CH15" s="26">
        <f>MU!CH15+UMKC!CH15+'S&amp;T'!CH15+UMSL!CH15</f>
        <v>633</v>
      </c>
      <c r="CI15" s="26">
        <f t="shared" si="18"/>
        <v>1572</v>
      </c>
      <c r="CJ15" s="26">
        <f>MU!CJ15+UMKC!CJ15+'S&amp;T'!CJ15+UMSL!CJ15</f>
        <v>1018</v>
      </c>
      <c r="CK15" s="26">
        <f>MU!CK15+UMKC!CK15+'S&amp;T'!CK15+UMSL!CK15</f>
        <v>730</v>
      </c>
      <c r="CL15" s="26">
        <f t="shared" si="19"/>
        <v>1748</v>
      </c>
      <c r="CM15" s="26">
        <f>MU!CM15+UMKC!CM15+'S&amp;T'!CM15+UMSL!CM15</f>
        <v>985</v>
      </c>
      <c r="CN15" s="26">
        <f>MU!CN15+UMKC!CN15+'S&amp;T'!CN15+UMSL!CN15</f>
        <v>703</v>
      </c>
      <c r="CO15" s="26">
        <f t="shared" si="20"/>
        <v>1688</v>
      </c>
      <c r="CP15" s="26">
        <f>MU!CP15+UMKC!CP15+'S&amp;T'!CP15+UMSL!CP15</f>
        <v>1119</v>
      </c>
      <c r="CQ15" s="26">
        <f>MU!CQ15+UMKC!CQ15+'S&amp;T'!CQ15+UMSL!CQ15</f>
        <v>768</v>
      </c>
      <c r="CR15" s="26">
        <f t="shared" si="21"/>
        <v>1887</v>
      </c>
      <c r="CS15" s="26">
        <f>MU!CS15+UMKC!CS15+'S&amp;T'!CS15+UMSL!CS15</f>
        <v>1109</v>
      </c>
      <c r="CT15" s="26">
        <f>MU!CT15+UMKC!CT15+'S&amp;T'!CT15+UMSL!CT15</f>
        <v>798</v>
      </c>
      <c r="CU15" s="26">
        <f t="shared" si="22"/>
        <v>1907</v>
      </c>
      <c r="CV15" s="26">
        <f>MU!CV15+UMKC!CV15+'S&amp;T'!CV15+UMSL!CV15</f>
        <v>1179</v>
      </c>
      <c r="CW15" s="26">
        <f>MU!CW15+UMKC!CW15+'S&amp;T'!CW15+UMSL!CW15</f>
        <v>808</v>
      </c>
      <c r="CX15" s="26">
        <f t="shared" si="23"/>
        <v>1987</v>
      </c>
      <c r="CY15" s="26">
        <f>MU!CY15+UMKC!CY15+'S&amp;T'!CY15+UMSL!CY15</f>
        <v>1157</v>
      </c>
      <c r="CZ15" s="26">
        <f>MU!CZ15+UMKC!CZ15+'S&amp;T'!CZ15+UMSL!CZ15</f>
        <v>763</v>
      </c>
      <c r="DA15" s="26">
        <f t="shared" si="24"/>
        <v>1920</v>
      </c>
      <c r="DB15" s="26">
        <f>MU!DB15+UMKC!DB15+'S&amp;T'!DB15+UMSL!DB15</f>
        <v>1235</v>
      </c>
      <c r="DC15" s="26">
        <f>MU!DC15+UMKC!DC15+'S&amp;T'!DC15+UMSL!DC15</f>
        <v>807</v>
      </c>
      <c r="DD15" s="26">
        <f t="shared" si="25"/>
        <v>2042</v>
      </c>
      <c r="DE15" s="26">
        <f>MU!DE15+UMKC!DE15+'S&amp;T'!DE15+UMSL!DE15</f>
        <v>1153</v>
      </c>
      <c r="DF15" s="26">
        <f>MU!DF15+UMKC!DF15+'S&amp;T'!DF15+UMSL!DF15</f>
        <v>757</v>
      </c>
      <c r="DG15" s="26">
        <f t="shared" si="26"/>
        <v>1910</v>
      </c>
      <c r="DH15" s="26">
        <f>MU!DH15+UMKC!DH15+'S&amp;T'!DH15+UMSL!DH15</f>
        <v>936</v>
      </c>
      <c r="DI15" s="26">
        <f>MU!DI15+UMKC!DI15+'S&amp;T'!DI15+UMSL!DI15</f>
        <v>612</v>
      </c>
      <c r="DJ15" s="26">
        <f t="shared" si="27"/>
        <v>1548</v>
      </c>
      <c r="DK15" s="26">
        <f>MU!DK15+UMKC!DK15+'S&amp;T'!DK15+UMSL!DK15</f>
        <v>846</v>
      </c>
      <c r="DL15" s="26">
        <f>MU!DL15+UMKC!DL15+'S&amp;T'!DL15+UMSL!DL15</f>
        <v>545</v>
      </c>
      <c r="DM15" s="26">
        <f t="shared" si="28"/>
        <v>1391</v>
      </c>
    </row>
    <row r="16" spans="1:118" ht="13.5" customHeight="1" x14ac:dyDescent="0.2">
      <c r="A16" s="16"/>
      <c r="E16" s="1" t="s">
        <v>62</v>
      </c>
      <c r="F16" s="13">
        <f>IF(AM13&gt;0,(AM16/AM13),"")</f>
        <v>7.1250240061455736E-2</v>
      </c>
      <c r="G16" s="13">
        <f>IF(AP13&gt;0,(AP16/AP13),"")</f>
        <v>7.3097534833869243E-2</v>
      </c>
      <c r="H16" s="13">
        <f>IF(AS13&gt;0,(AS16/AS13),"")</f>
        <v>7.5585140648486149E-2</v>
      </c>
      <c r="I16" s="13">
        <f>IF(AV13&gt;0,(AV16/AV13),"")</f>
        <v>6.8467801628423391E-2</v>
      </c>
      <c r="J16" s="13">
        <f>IF(AY13&gt;0,(AY16/AY13),"")</f>
        <v>6.8524360322467573E-2</v>
      </c>
      <c r="K16" s="13">
        <f>IF(BB13&gt;0,(BB16/BB13),"")</f>
        <v>7.3825503355704702E-2</v>
      </c>
      <c r="L16" s="13">
        <f>IF(BE13&gt;0,(BE16/BE13),"")</f>
        <v>5.9013896820864269E-2</v>
      </c>
      <c r="M16" s="13">
        <f>IF(BH13&gt;0,(BH16/BH13),"")</f>
        <v>5.7117595048629531E-2</v>
      </c>
      <c r="N16" s="13">
        <f>IF(BK13&gt;0,(BK16/BK13),"")</f>
        <v>5.3879686137750654E-2</v>
      </c>
      <c r="O16" s="13">
        <f>IF(BN13&gt;0,(BN16/BN13),"")</f>
        <v>5.8004640371229696E-2</v>
      </c>
      <c r="P16" s="13">
        <f>IF(BQ13&gt;0,(BQ16/BQ13),"")</f>
        <v>5.5793991416309016E-2</v>
      </c>
      <c r="Q16" s="13">
        <f>IF(BT13&gt;0,(BT16/BT13),"")</f>
        <v>4.7814423228657095E-2</v>
      </c>
      <c r="R16" s="13">
        <f>IF(BW13&gt;0,(BW16/BW13),"")</f>
        <v>4.823055099298193E-2</v>
      </c>
      <c r="S16" s="13">
        <f>IF(BZ13&gt;0,(BZ16/BZ13),"")</f>
        <v>5.1900044359012271E-2</v>
      </c>
      <c r="T16" s="13">
        <f>IF(CC13&gt;0,(CC16/CC13),"")</f>
        <v>4.1743575181030813E-2</v>
      </c>
      <c r="U16" s="13">
        <f>IF(CF13&gt;0,(CF16/CF13),"")</f>
        <v>3.8926363125351318E-2</v>
      </c>
      <c r="V16" s="13">
        <f t="shared" ref="V16" si="33">IF(CI13&gt;0,(CI16/CI13),"")</f>
        <v>4.5248868778280542E-2</v>
      </c>
      <c r="W16" s="13">
        <f t="shared" si="30"/>
        <v>4.3969540653402112E-2</v>
      </c>
      <c r="X16" s="13">
        <f>CO16/CO$13</f>
        <v>4.6130952380952384E-2</v>
      </c>
      <c r="Y16" s="13">
        <f>CR16/CR$13</f>
        <v>5.147901857372162E-2</v>
      </c>
      <c r="Z16" s="13">
        <f>CU16/CU$13</f>
        <v>4.2860417144166857E-2</v>
      </c>
      <c r="AA16" s="13">
        <f t="shared" si="31"/>
        <v>3.4327703443737659E-2</v>
      </c>
      <c r="AB16" s="13">
        <f t="shared" si="32"/>
        <v>3.9387060158910331E-2</v>
      </c>
      <c r="AC16" s="13">
        <f>DD16/DD$13</f>
        <v>3.3076672812059428E-2</v>
      </c>
      <c r="AD16" s="13">
        <f>DG16/DG$13</f>
        <v>3.7633214920071045E-2</v>
      </c>
      <c r="AE16" s="13">
        <f>DJ16/DJ$13</f>
        <v>3.3782034688066273E-2</v>
      </c>
      <c r="AF16" s="13">
        <f>DM16/DM$13</f>
        <v>3.6655052264808363E-2</v>
      </c>
      <c r="AG16" s="33"/>
      <c r="AJ16" s="1" t="s">
        <v>62</v>
      </c>
      <c r="AK16" s="26">
        <f>MU!AK16+UMKC!AK16+'S&amp;T'!AK16+UMSL!AK16</f>
        <v>219</v>
      </c>
      <c r="AL16" s="26">
        <f>MU!AL16+UMKC!AL16+'S&amp;T'!AL16+UMSL!AL16</f>
        <v>152</v>
      </c>
      <c r="AM16" s="26">
        <f t="shared" si="2"/>
        <v>371</v>
      </c>
      <c r="AN16" s="26">
        <f>MU!AN16+UMKC!AN16+'S&amp;T'!AN16+UMSL!AN16</f>
        <v>210</v>
      </c>
      <c r="AO16" s="26">
        <f>MU!AO16+UMKC!AO16+'S&amp;T'!AO16+UMSL!AO16</f>
        <v>131</v>
      </c>
      <c r="AP16" s="26">
        <f t="shared" si="3"/>
        <v>341</v>
      </c>
      <c r="AQ16" s="26">
        <f>MU!AQ16+UMKC!AQ16+'S&amp;T'!AQ16+UMSL!AQ16</f>
        <v>222</v>
      </c>
      <c r="AR16" s="26">
        <f>MU!AR16+UMKC!AR16+'S&amp;T'!AR16+UMSL!AR16</f>
        <v>130</v>
      </c>
      <c r="AS16" s="26">
        <f t="shared" si="4"/>
        <v>352</v>
      </c>
      <c r="AT16" s="26">
        <f>MU!AT16+UMKC!AT16+'S&amp;T'!AT16+UMSL!AT16</f>
        <v>194</v>
      </c>
      <c r="AU16" s="26">
        <f>MU!AU16+UMKC!AU16+'S&amp;T'!AU16+UMSL!AU16</f>
        <v>176</v>
      </c>
      <c r="AV16" s="26">
        <f t="shared" si="5"/>
        <v>370</v>
      </c>
      <c r="AW16" s="26">
        <f>MU!AW16+UMKC!AW16+'S&amp;T'!AW16+UMSL!AW16</f>
        <v>224</v>
      </c>
      <c r="AX16" s="26">
        <f>MU!AX16+UMKC!AX16+'S&amp;T'!AX16+UMSL!AX16</f>
        <v>167</v>
      </c>
      <c r="AY16" s="26">
        <f t="shared" si="6"/>
        <v>391</v>
      </c>
      <c r="AZ16" s="26">
        <f>MU!AZ16+UMKC!AZ16+'S&amp;T'!AZ16+UMSL!AZ16</f>
        <v>245</v>
      </c>
      <c r="BA16" s="26">
        <f>MU!BA16+UMKC!BA16+'S&amp;T'!BA16+UMSL!BA16</f>
        <v>173</v>
      </c>
      <c r="BB16" s="26">
        <f t="shared" si="7"/>
        <v>418</v>
      </c>
      <c r="BC16" s="26">
        <f>MU!BC16+UMKC!BC16+'S&amp;T'!BC16+UMSL!BC16</f>
        <v>173</v>
      </c>
      <c r="BD16" s="26">
        <f>MU!BD16+UMKC!BD16+'S&amp;T'!BD16+UMSL!BD16</f>
        <v>137</v>
      </c>
      <c r="BE16" s="26">
        <f t="shared" si="8"/>
        <v>310</v>
      </c>
      <c r="BF16" s="26">
        <f>MU!BF16+UMKC!BF16+'S&amp;T'!BF16+UMSL!BF16</f>
        <v>194</v>
      </c>
      <c r="BG16" s="26">
        <f>MU!BG16+UMKC!BG16+'S&amp;T'!BG16+UMSL!BG16</f>
        <v>129</v>
      </c>
      <c r="BH16" s="26">
        <f t="shared" si="9"/>
        <v>323</v>
      </c>
      <c r="BI16" s="26">
        <f>MU!BI16+UMKC!BI16+'S&amp;T'!BI16+UMSL!BI16</f>
        <v>182</v>
      </c>
      <c r="BJ16" s="26">
        <f>MU!BJ16+UMKC!BJ16+'S&amp;T'!BJ16+UMSL!BJ16</f>
        <v>127</v>
      </c>
      <c r="BK16" s="26">
        <f t="shared" si="10"/>
        <v>309</v>
      </c>
      <c r="BL16" s="26">
        <f>MU!BL16+UMKC!BL16+'S&amp;T'!BL16+UMSL!BL16</f>
        <v>202</v>
      </c>
      <c r="BM16" s="26">
        <f>MU!BM16+UMKC!BM16+'S&amp;T'!BM16+UMSL!BM16</f>
        <v>148</v>
      </c>
      <c r="BN16" s="26">
        <f t="shared" si="11"/>
        <v>350</v>
      </c>
      <c r="BO16" s="26">
        <f>MU!BO16+UMKC!BO16+'S&amp;T'!BO16+UMSL!BO16</f>
        <v>195</v>
      </c>
      <c r="BP16" s="26">
        <f>MU!BP16+UMKC!BP16+'S&amp;T'!BP16+UMSL!BP16</f>
        <v>143</v>
      </c>
      <c r="BQ16" s="26">
        <f t="shared" si="12"/>
        <v>338</v>
      </c>
      <c r="BR16" s="26">
        <f>MU!BR16+UMKC!BR16+'S&amp;T'!BR16+UMSL!BR16</f>
        <v>192</v>
      </c>
      <c r="BS16" s="26">
        <f>MU!BS16+UMKC!BS16+'S&amp;T'!BS16+UMSL!BS16</f>
        <v>111</v>
      </c>
      <c r="BT16" s="26">
        <f t="shared" si="13"/>
        <v>303</v>
      </c>
      <c r="BU16" s="26">
        <f>MU!BU16+UMKC!BU16+'S&amp;T'!BU16+UMSL!BU16</f>
        <v>193</v>
      </c>
      <c r="BV16" s="26">
        <f>MU!BV16+UMKC!BV16+'S&amp;T'!BV16+UMSL!BV16</f>
        <v>130</v>
      </c>
      <c r="BW16" s="26">
        <f t="shared" si="14"/>
        <v>323</v>
      </c>
      <c r="BX16" s="26">
        <f>MU!BX16+UMKC!BX16+'S&amp;T'!BX16+UMSL!BX16</f>
        <v>207</v>
      </c>
      <c r="BY16" s="26">
        <f>MU!BY16+UMKC!BY16+'S&amp;T'!BY16+UMSL!BY16</f>
        <v>144</v>
      </c>
      <c r="BZ16" s="26">
        <f t="shared" si="15"/>
        <v>351</v>
      </c>
      <c r="CA16" s="26">
        <f>MU!CA16+UMKC!CA16+'S&amp;T'!CA16+UMSL!CA16</f>
        <v>181</v>
      </c>
      <c r="CB16" s="26">
        <f>MU!CB16+UMKC!CB16+'S&amp;T'!CB16+UMSL!CB16</f>
        <v>113</v>
      </c>
      <c r="CC16" s="26">
        <f t="shared" si="16"/>
        <v>294</v>
      </c>
      <c r="CD16" s="26">
        <f>MU!CD16+UMKC!CD16+'S&amp;T'!CD16+UMSL!CD16</f>
        <v>167</v>
      </c>
      <c r="CE16" s="26">
        <f>MU!CE16+UMKC!CE16+'S&amp;T'!CE16+UMSL!CE16</f>
        <v>110</v>
      </c>
      <c r="CF16" s="26">
        <f t="shared" si="17"/>
        <v>277</v>
      </c>
      <c r="CG16" s="26">
        <f>MU!CG16+UMKC!CG16+'S&amp;T'!CG16+UMSL!CG16</f>
        <v>190</v>
      </c>
      <c r="CH16" s="26">
        <f>MU!CH16+UMKC!CH16+'S&amp;T'!CH16+UMSL!CH16</f>
        <v>140</v>
      </c>
      <c r="CI16" s="26">
        <f>CG16+CH16</f>
        <v>330</v>
      </c>
      <c r="CJ16" s="26">
        <f>MU!CJ16+UMKC!CJ16+'S&amp;T'!CJ16+UMSL!CJ16</f>
        <v>211</v>
      </c>
      <c r="CK16" s="26">
        <f>MU!CK16+UMKC!CK16+'S&amp;T'!CK16+UMSL!CK16</f>
        <v>147</v>
      </c>
      <c r="CL16" s="26">
        <f t="shared" si="19"/>
        <v>358</v>
      </c>
      <c r="CM16" s="26">
        <f>MU!CM16+UMKC!CM16+'S&amp;T'!CM16+UMSL!CM16</f>
        <v>230</v>
      </c>
      <c r="CN16" s="26">
        <f>MU!CN16+UMKC!CN16+'S&amp;T'!CN16+UMSL!CN16</f>
        <v>142</v>
      </c>
      <c r="CO16" s="26">
        <f t="shared" si="20"/>
        <v>372</v>
      </c>
      <c r="CP16" s="26">
        <f>MU!CP16+UMKC!CP16+'S&amp;T'!CP16+UMSL!CP16</f>
        <v>288</v>
      </c>
      <c r="CQ16" s="26">
        <f>MU!CQ16+UMKC!CQ16+'S&amp;T'!CQ16+UMSL!CQ16</f>
        <v>161</v>
      </c>
      <c r="CR16" s="26">
        <f t="shared" si="21"/>
        <v>449</v>
      </c>
      <c r="CS16" s="26">
        <f>MU!CS16+UMKC!CS16+'S&amp;T'!CS16+UMSL!CS16</f>
        <v>243</v>
      </c>
      <c r="CT16" s="26">
        <f>MU!CT16+UMKC!CT16+'S&amp;T'!CT16+UMSL!CT16</f>
        <v>131</v>
      </c>
      <c r="CU16" s="26">
        <f t="shared" si="22"/>
        <v>374</v>
      </c>
      <c r="CV16" s="26">
        <f>MU!CV16+UMKC!CV16+'S&amp;T'!CV16+UMSL!CV16</f>
        <v>218</v>
      </c>
      <c r="CW16" s="26">
        <f>MU!CW16+UMKC!CW16+'S&amp;T'!CW16+UMSL!CW16</f>
        <v>95</v>
      </c>
      <c r="CX16" s="26">
        <f t="shared" si="23"/>
        <v>313</v>
      </c>
      <c r="CY16" s="26">
        <f>MU!CY16+UMKC!CY16+'S&amp;T'!CY16+UMSL!CY16</f>
        <v>231</v>
      </c>
      <c r="CZ16" s="26">
        <f>MU!CZ16+UMKC!CZ16+'S&amp;T'!CZ16+UMSL!CZ16</f>
        <v>116</v>
      </c>
      <c r="DA16" s="26">
        <f t="shared" si="24"/>
        <v>347</v>
      </c>
      <c r="DB16" s="26">
        <f>MU!DB16+UMKC!DB16+'S&amp;T'!DB16+UMSL!DB16</f>
        <v>209</v>
      </c>
      <c r="DC16" s="26">
        <f>MU!DC16+UMKC!DC16+'S&amp;T'!DC16+UMSL!DC16</f>
        <v>96</v>
      </c>
      <c r="DD16" s="26">
        <f t="shared" si="25"/>
        <v>305</v>
      </c>
      <c r="DE16" s="26">
        <f>MU!DE16+UMKC!DE16+'S&amp;T'!DE16+UMSL!DE16</f>
        <v>225</v>
      </c>
      <c r="DF16" s="26">
        <f>MU!DF16+UMKC!DF16+'S&amp;T'!DF16+UMSL!DF16</f>
        <v>114</v>
      </c>
      <c r="DG16" s="26">
        <f t="shared" si="26"/>
        <v>339</v>
      </c>
      <c r="DH16" s="26">
        <f>MU!DH16+UMKC!DH16+'S&amp;T'!DH16+UMSL!DH16</f>
        <v>183</v>
      </c>
      <c r="DI16" s="26">
        <f>MU!DI16+UMKC!DI16+'S&amp;T'!DI16+UMSL!DI16</f>
        <v>78</v>
      </c>
      <c r="DJ16" s="26">
        <f t="shared" si="27"/>
        <v>261</v>
      </c>
      <c r="DK16" s="26">
        <f>MU!DK16+UMKC!DK16+'S&amp;T'!DK16+UMSL!DK16</f>
        <v>174</v>
      </c>
      <c r="DL16" s="26">
        <f>MU!DL16+UMKC!DL16+'S&amp;T'!DL16+UMSL!DL16</f>
        <v>89</v>
      </c>
      <c r="DM16" s="26">
        <f t="shared" si="28"/>
        <v>263</v>
      </c>
    </row>
    <row r="17" spans="1:117" ht="13.5" customHeight="1" x14ac:dyDescent="0.2">
      <c r="A17" s="16"/>
      <c r="F17" s="11">
        <f>IF(AM13&gt;0,(AM17/AM13),"")</f>
        <v>0.51910889187632037</v>
      </c>
      <c r="G17" s="11">
        <f>IF(AP13&gt;0,(AP17/AP13),"")</f>
        <v>0.53847802786709542</v>
      </c>
      <c r="H17" s="11">
        <f>IF(AS13&gt;0,(AS17/AS13),"")</f>
        <v>0.54004724071290533</v>
      </c>
      <c r="I17" s="11">
        <f>IF(AV13&gt;0,(AV17/AV13),"")</f>
        <v>0.54496669133974829</v>
      </c>
      <c r="J17" s="11">
        <f>IF(AY13&gt;0,(AY17/AY13),"")</f>
        <v>0.58271994391868209</v>
      </c>
      <c r="K17" s="11">
        <f>IF(BB13&gt;0,(BB17/BB13),"")</f>
        <v>0.58530554574355353</v>
      </c>
      <c r="L17" s="11">
        <f>IF(BE13&gt;0,(BE17/BE13),"")</f>
        <v>0.60251284980011421</v>
      </c>
      <c r="M17" s="11">
        <f>IF(BH13&gt;0,(BH17/BH13),"")</f>
        <v>0.62528735632183907</v>
      </c>
      <c r="N17" s="11">
        <f>IF(BK13&gt;0,(BK17/BK13),"")</f>
        <v>0.61272885789014819</v>
      </c>
      <c r="O17" s="11">
        <f>IF(BN13&gt;0,(BN17/BN13),"")</f>
        <v>0.63274776267815713</v>
      </c>
      <c r="P17" s="11">
        <f>IF(BQ13&gt;0,(BQ17/BQ13),"")</f>
        <v>0.61472433146252892</v>
      </c>
      <c r="Q17" s="11">
        <f>IF(BT13&gt;0,(BT17/BT13),"")</f>
        <v>0.6362632160328231</v>
      </c>
      <c r="R17" s="11">
        <f>IF(BW13&gt;0,(BW17/BW13),"")</f>
        <v>0.62834104823055104</v>
      </c>
      <c r="S17" s="11">
        <f>IF(BZ13&gt;0,(BZ17/BZ13),"")</f>
        <v>0.64290995120508654</v>
      </c>
      <c r="T17" s="11">
        <f>IF(CC13&gt;0,(CC17/CC13),"")</f>
        <v>0.63751242368308958</v>
      </c>
      <c r="U17" s="11">
        <f>IF(CF13&gt;0,(CF17/CF13),"")</f>
        <v>0.65444069702079821</v>
      </c>
      <c r="V17" s="11">
        <f t="shared" ref="V17" si="34">IF(CI13&gt;0,(CI17/CI13),"")</f>
        <v>0.65158371040723984</v>
      </c>
      <c r="W17" s="11">
        <f t="shared" si="30"/>
        <v>0.65143699336772287</v>
      </c>
      <c r="X17" s="11">
        <f>CO17/CO$13</f>
        <v>0.64347718253968256</v>
      </c>
      <c r="Y17" s="11">
        <f>CR17/CR$13</f>
        <v>0.64411832148589776</v>
      </c>
      <c r="Z17" s="11">
        <f>CU17/CU$13</f>
        <v>0.64508365803346324</v>
      </c>
      <c r="AA17" s="11">
        <f t="shared" si="31"/>
        <v>0.64893617021276595</v>
      </c>
      <c r="AB17" s="11">
        <f>DA17/DA$13</f>
        <v>0.66935300794551644</v>
      </c>
      <c r="AC17" s="11">
        <f>DD17/DD$13</f>
        <v>0.69027220475002715</v>
      </c>
      <c r="AD17" s="11">
        <f>DG17/DG$13</f>
        <v>0.68428063943161632</v>
      </c>
      <c r="AE17" s="11">
        <f>DJ17/DJ$13</f>
        <v>0.68495987574424022</v>
      </c>
      <c r="AF17" s="11">
        <f>DM17/DM$13</f>
        <v>0.69017421602787454</v>
      </c>
      <c r="AG17" s="34"/>
      <c r="AJ17" s="5" t="s">
        <v>88</v>
      </c>
      <c r="AK17" s="26">
        <f>SUM(AK14:AK16)</f>
        <v>1321</v>
      </c>
      <c r="AL17" s="26">
        <f t="shared" ref="AL17:CH17" si="35">SUM(AL14:AL16)</f>
        <v>1382</v>
      </c>
      <c r="AM17" s="26">
        <f t="shared" si="35"/>
        <v>2703</v>
      </c>
      <c r="AN17" s="26">
        <f t="shared" si="35"/>
        <v>1226</v>
      </c>
      <c r="AO17" s="26">
        <f t="shared" si="35"/>
        <v>1286</v>
      </c>
      <c r="AP17" s="26">
        <f t="shared" si="35"/>
        <v>2512</v>
      </c>
      <c r="AQ17" s="26">
        <f t="shared" si="35"/>
        <v>1246</v>
      </c>
      <c r="AR17" s="26">
        <f t="shared" si="35"/>
        <v>1269</v>
      </c>
      <c r="AS17" s="26">
        <f t="shared" si="35"/>
        <v>2515</v>
      </c>
      <c r="AT17" s="26">
        <f t="shared" si="35"/>
        <v>1327</v>
      </c>
      <c r="AU17" s="26">
        <f t="shared" si="35"/>
        <v>1618</v>
      </c>
      <c r="AV17" s="26">
        <f t="shared" si="35"/>
        <v>2945</v>
      </c>
      <c r="AW17" s="26">
        <f t="shared" si="35"/>
        <v>1555</v>
      </c>
      <c r="AX17" s="26">
        <f t="shared" si="35"/>
        <v>1770</v>
      </c>
      <c r="AY17" s="26">
        <f t="shared" si="35"/>
        <v>3325</v>
      </c>
      <c r="AZ17" s="26">
        <f t="shared" si="35"/>
        <v>1542</v>
      </c>
      <c r="BA17" s="26">
        <f t="shared" si="35"/>
        <v>1772</v>
      </c>
      <c r="BB17" s="26">
        <f t="shared" si="35"/>
        <v>3314</v>
      </c>
      <c r="BC17" s="26">
        <f t="shared" si="35"/>
        <v>1447</v>
      </c>
      <c r="BD17" s="26">
        <f t="shared" si="35"/>
        <v>1718</v>
      </c>
      <c r="BE17" s="26">
        <f t="shared" si="35"/>
        <v>3165</v>
      </c>
      <c r="BF17" s="26">
        <f t="shared" si="35"/>
        <v>1665</v>
      </c>
      <c r="BG17" s="26">
        <f t="shared" si="35"/>
        <v>1871</v>
      </c>
      <c r="BH17" s="26">
        <f t="shared" si="35"/>
        <v>3536</v>
      </c>
      <c r="BI17" s="26">
        <f t="shared" si="35"/>
        <v>1653</v>
      </c>
      <c r="BJ17" s="26">
        <f t="shared" si="35"/>
        <v>1861</v>
      </c>
      <c r="BK17" s="26">
        <f t="shared" si="35"/>
        <v>3514</v>
      </c>
      <c r="BL17" s="26">
        <f t="shared" si="35"/>
        <v>1812</v>
      </c>
      <c r="BM17" s="26">
        <f t="shared" si="35"/>
        <v>2006</v>
      </c>
      <c r="BN17" s="26">
        <f t="shared" si="35"/>
        <v>3818</v>
      </c>
      <c r="BO17" s="26">
        <f t="shared" si="35"/>
        <v>1777</v>
      </c>
      <c r="BP17" s="26">
        <f t="shared" si="35"/>
        <v>1947</v>
      </c>
      <c r="BQ17" s="26">
        <f t="shared" si="35"/>
        <v>3724</v>
      </c>
      <c r="BR17" s="26">
        <f t="shared" si="35"/>
        <v>1929</v>
      </c>
      <c r="BS17" s="26">
        <f t="shared" si="35"/>
        <v>2103</v>
      </c>
      <c r="BT17" s="26">
        <f t="shared" si="35"/>
        <v>4032</v>
      </c>
      <c r="BU17" s="26">
        <f t="shared" si="35"/>
        <v>2001</v>
      </c>
      <c r="BV17" s="26">
        <f t="shared" si="35"/>
        <v>2207</v>
      </c>
      <c r="BW17" s="26">
        <f t="shared" si="35"/>
        <v>4208</v>
      </c>
      <c r="BX17" s="26">
        <f t="shared" si="35"/>
        <v>2097</v>
      </c>
      <c r="BY17" s="26">
        <f t="shared" si="35"/>
        <v>2251</v>
      </c>
      <c r="BZ17" s="26">
        <f t="shared" si="35"/>
        <v>4348</v>
      </c>
      <c r="CA17" s="26">
        <f t="shared" si="35"/>
        <v>2188</v>
      </c>
      <c r="CB17" s="26">
        <f t="shared" si="35"/>
        <v>2302</v>
      </c>
      <c r="CC17" s="26">
        <f t="shared" si="35"/>
        <v>4490</v>
      </c>
      <c r="CD17" s="26">
        <f t="shared" si="35"/>
        <v>2194</v>
      </c>
      <c r="CE17" s="26">
        <f t="shared" si="35"/>
        <v>2463</v>
      </c>
      <c r="CF17" s="26">
        <f t="shared" si="35"/>
        <v>4657</v>
      </c>
      <c r="CG17" s="26">
        <f t="shared" si="35"/>
        <v>2224</v>
      </c>
      <c r="CH17" s="26">
        <f t="shared" si="35"/>
        <v>2528</v>
      </c>
      <c r="CI17" s="26">
        <f>SUM(CI14:CI16)</f>
        <v>4752</v>
      </c>
      <c r="CJ17" s="26">
        <f t="shared" ref="CJ17:CK17" si="36">SUM(CJ14:CJ16)</f>
        <v>2521</v>
      </c>
      <c r="CK17" s="26">
        <f t="shared" si="36"/>
        <v>2783</v>
      </c>
      <c r="CL17" s="26">
        <f>SUM(CL14:CL16)</f>
        <v>5304</v>
      </c>
      <c r="CM17" s="26">
        <f t="shared" ref="CM17:CN17" si="37">SUM(CM14:CM16)</f>
        <v>2399</v>
      </c>
      <c r="CN17" s="26">
        <f t="shared" si="37"/>
        <v>2790</v>
      </c>
      <c r="CO17" s="26">
        <f>SUM(CO14:CO16)</f>
        <v>5189</v>
      </c>
      <c r="CP17" s="26">
        <f t="shared" ref="CP17:CQ17" si="38">SUM(CP14:CP16)</f>
        <v>2682</v>
      </c>
      <c r="CQ17" s="26">
        <f t="shared" si="38"/>
        <v>2936</v>
      </c>
      <c r="CR17" s="26">
        <f>SUM(CR14:CR16)</f>
        <v>5618</v>
      </c>
      <c r="CS17" s="26">
        <f t="shared" ref="CS17:CT17" si="39">SUM(CS14:CS16)</f>
        <v>2641</v>
      </c>
      <c r="CT17" s="26">
        <f t="shared" si="39"/>
        <v>2988</v>
      </c>
      <c r="CU17" s="26">
        <f>SUM(CU14:CU16)</f>
        <v>5629</v>
      </c>
      <c r="CV17" s="26">
        <f t="shared" ref="CV17:CW17" si="40">SUM(CV14:CV16)</f>
        <v>2793</v>
      </c>
      <c r="CW17" s="26">
        <f t="shared" si="40"/>
        <v>3124</v>
      </c>
      <c r="CX17" s="26">
        <f>SUM(CX14:CX16)</f>
        <v>5917</v>
      </c>
      <c r="CY17" s="26">
        <f t="shared" ref="CY17:CZ17" si="41">SUM(CY14:CY16)</f>
        <v>2734</v>
      </c>
      <c r="CZ17" s="26">
        <f t="shared" si="41"/>
        <v>3163</v>
      </c>
      <c r="DA17" s="26">
        <f>SUM(DA14:DA16)</f>
        <v>5897</v>
      </c>
      <c r="DB17" s="26">
        <f t="shared" ref="DB17:DC17" si="42">SUM(DB14:DB16)</f>
        <v>2996</v>
      </c>
      <c r="DC17" s="26">
        <f t="shared" si="42"/>
        <v>3369</v>
      </c>
      <c r="DD17" s="26">
        <f>SUM(DD14:DD16)</f>
        <v>6365</v>
      </c>
      <c r="DE17" s="26">
        <f t="shared" ref="DE17:DF17" si="43">SUM(DE14:DE16)</f>
        <v>2943</v>
      </c>
      <c r="DF17" s="26">
        <f t="shared" si="43"/>
        <v>3221</v>
      </c>
      <c r="DG17" s="26">
        <f>SUM(DG14:DG16)</f>
        <v>6164</v>
      </c>
      <c r="DH17" s="26">
        <f t="shared" ref="DH17:DI17" si="44">SUM(DH14:DH16)</f>
        <v>2527</v>
      </c>
      <c r="DI17" s="26">
        <f t="shared" si="44"/>
        <v>2765</v>
      </c>
      <c r="DJ17" s="26">
        <f>SUM(DJ14:DJ16)</f>
        <v>5292</v>
      </c>
      <c r="DK17" s="26">
        <f t="shared" ref="DK17:DL17" si="45">SUM(DK14:DK16)</f>
        <v>2365</v>
      </c>
      <c r="DL17" s="26">
        <f t="shared" si="45"/>
        <v>2587</v>
      </c>
      <c r="DM17" s="26">
        <f>SUM(DM14:DM16)</f>
        <v>4952</v>
      </c>
    </row>
    <row r="18" spans="1:117" ht="13.5" customHeight="1" x14ac:dyDescent="0.2">
      <c r="A18" s="16"/>
      <c r="C18" s="2" t="s">
        <v>25</v>
      </c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33"/>
    </row>
    <row r="19" spans="1:117" ht="13.5" customHeight="1" x14ac:dyDescent="0.2">
      <c r="A19" s="16"/>
      <c r="D19" s="1" t="s">
        <v>65</v>
      </c>
      <c r="F19" s="8">
        <f>AK13</f>
        <v>2641</v>
      </c>
      <c r="G19" s="8">
        <f>AN13</f>
        <v>2412</v>
      </c>
      <c r="H19" s="8">
        <f>AQ13</f>
        <v>2459</v>
      </c>
      <c r="I19" s="8">
        <f>AT13</f>
        <v>2637</v>
      </c>
      <c r="J19" s="8">
        <f>AW13</f>
        <v>2784</v>
      </c>
      <c r="K19" s="8">
        <f>AZ13</f>
        <v>2787</v>
      </c>
      <c r="L19" s="8">
        <f>BC13</f>
        <v>2586</v>
      </c>
      <c r="M19" s="8">
        <f>BF13</f>
        <v>2816</v>
      </c>
      <c r="N19" s="8">
        <f>BI13</f>
        <v>2824</v>
      </c>
      <c r="O19" s="8">
        <f>BL13</f>
        <v>2969</v>
      </c>
      <c r="P19" s="8">
        <f>BO13</f>
        <v>2998</v>
      </c>
      <c r="Q19" s="8">
        <f>BR13</f>
        <v>3215</v>
      </c>
      <c r="R19" s="8">
        <f>BU13</f>
        <v>3338</v>
      </c>
      <c r="S19" s="8">
        <f>BX13</f>
        <v>3377</v>
      </c>
      <c r="T19" s="8">
        <f>CA13</f>
        <v>3500</v>
      </c>
      <c r="U19" s="8">
        <f>CD13</f>
        <v>3520</v>
      </c>
      <c r="V19" s="8">
        <f>CG13</f>
        <v>3565</v>
      </c>
      <c r="W19" s="8">
        <f>CJ13</f>
        <v>4044</v>
      </c>
      <c r="X19" s="8">
        <f>CM13</f>
        <v>3941</v>
      </c>
      <c r="Y19" s="8">
        <f>CP13</f>
        <v>4342</v>
      </c>
      <c r="Z19" s="8">
        <f>CS13</f>
        <v>4264</v>
      </c>
      <c r="AA19" s="8">
        <f>CV13</f>
        <v>4520</v>
      </c>
      <c r="AB19" s="8">
        <f>CY13</f>
        <v>4392</v>
      </c>
      <c r="AC19" s="8">
        <f>DB13</f>
        <v>4611</v>
      </c>
      <c r="AD19" s="8">
        <f>DE13</f>
        <v>4553</v>
      </c>
      <c r="AE19" s="8">
        <f>DH13</f>
        <v>3903</v>
      </c>
      <c r="AF19" s="8">
        <f>DK13</f>
        <v>3633</v>
      </c>
      <c r="AG19" s="33"/>
    </row>
    <row r="20" spans="1:117" ht="13.5" customHeight="1" x14ac:dyDescent="0.2">
      <c r="A20" s="16"/>
      <c r="D20" s="11" t="s">
        <v>59</v>
      </c>
      <c r="E20" s="1" t="s">
        <v>60</v>
      </c>
      <c r="F20" s="11">
        <f>IF(AK13&gt;0,(AK14/AK13),"")</f>
        <v>0.17076864823930329</v>
      </c>
      <c r="G20" s="11">
        <f>IF(AN13&gt;0,(AN14/AN13),"")</f>
        <v>0.1558872305140962</v>
      </c>
      <c r="H20" s="11">
        <f>IF(AQ13&gt;0,(AQ14/AQ13),"")</f>
        <v>0.16795445302968687</v>
      </c>
      <c r="I20" s="11">
        <f>IF(AT13&gt;0,(AT14/AT13),"")</f>
        <v>0.17595752749336366</v>
      </c>
      <c r="J20" s="11">
        <f>IF(AW13&gt;0,(AW14/AW13),"")</f>
        <v>0.19827586206896552</v>
      </c>
      <c r="K20" s="11">
        <f>IF(AZ13&gt;0,(AZ14/AZ13),"")</f>
        <v>0.21205597416576966</v>
      </c>
      <c r="L20" s="11">
        <f>IF(BC13&gt;0,(BC14/BC13),"")</f>
        <v>0.22273781902552203</v>
      </c>
      <c r="M20" s="11">
        <f>IF(BF13&gt;0,(BF14/BF13),"")</f>
        <v>0.23650568181818182</v>
      </c>
      <c r="N20" s="11">
        <f>IF(BI13&gt;0,(BI14/BI13),"")</f>
        <v>0.24433427762039661</v>
      </c>
      <c r="O20" s="11">
        <f>IF(BL13&gt;0,(BL14/BL13),"")</f>
        <v>0.26507241495453016</v>
      </c>
      <c r="P20" s="11">
        <f>IF(BO13&gt;0,(BO14/BO13),"")</f>
        <v>0.27118078719146099</v>
      </c>
      <c r="Q20" s="11">
        <f>IF(BR13&gt;0,(BR14/BR13),"")</f>
        <v>0.27744945567651635</v>
      </c>
      <c r="R20" s="11">
        <f>IF(BU13&gt;0,(BU14/BU13),"")</f>
        <v>0.28819652486518876</v>
      </c>
      <c r="S20" s="11">
        <f>IF(BX13&gt;0,(BX14/BX13),"")</f>
        <v>0.29760142137992301</v>
      </c>
      <c r="T20" s="11">
        <f>IF(CA13&gt;0,(CA14/CA13),"")</f>
        <v>0.30714285714285716</v>
      </c>
      <c r="U20" s="11">
        <f>IF(CD13&gt;0,(CD14/CD13),"")</f>
        <v>0.32386363636363635</v>
      </c>
      <c r="V20" s="11">
        <f>IF(CG13&gt;0,(CG14/CG13),"")</f>
        <v>0.30715287517531559</v>
      </c>
      <c r="W20" s="11">
        <f>CJ14/CJ$13</f>
        <v>0.31948565776458954</v>
      </c>
      <c r="X20" s="11">
        <f>CM14/CM$13</f>
        <v>0.30043136259832531</v>
      </c>
      <c r="Y20" s="11">
        <f>CP14/CP$13</f>
        <v>0.29364348226623677</v>
      </c>
      <c r="Z20" s="11">
        <f>CS14/CS$13</f>
        <v>0.30229831144465291</v>
      </c>
      <c r="AA20" s="11">
        <f>CV14/CV$13</f>
        <v>0.3088495575221239</v>
      </c>
      <c r="AB20" s="11">
        <f>CY14/CY$13</f>
        <v>0.3064663023679417</v>
      </c>
      <c r="AC20" s="11">
        <f>DB14/DB$13</f>
        <v>0.33658642376924747</v>
      </c>
      <c r="AD20" s="11">
        <f>DE14/DE$13</f>
        <v>0.34372940918075995</v>
      </c>
      <c r="AE20" s="11">
        <f>DH14/DH$13</f>
        <v>0.36074814245452214</v>
      </c>
      <c r="AF20" s="11">
        <f>DK14/DK$13</f>
        <v>0.37021745114230664</v>
      </c>
      <c r="AG20" s="33"/>
    </row>
    <row r="21" spans="1:117" ht="13.5" customHeight="1" x14ac:dyDescent="0.2">
      <c r="A21" s="16"/>
      <c r="E21" s="1" t="s">
        <v>61</v>
      </c>
      <c r="F21" s="11">
        <f>IF(AK13&gt;0,(AK15/AK13),"")</f>
        <v>0.2464975388110564</v>
      </c>
      <c r="G21" s="11">
        <f>IF(AN13&gt;0,(AN15/AN13),"")</f>
        <v>0.26533996683250416</v>
      </c>
      <c r="H21" s="11">
        <f>IF(AQ13&gt;0,(AQ15/AQ13),"")</f>
        <v>0.24847498983326555</v>
      </c>
      <c r="I21" s="11">
        <f>IF(AT13&gt;0,(AT15/AT13),"")</f>
        <v>0.25369738339021614</v>
      </c>
      <c r="J21" s="11">
        <f>IF(AW13&gt;0,(AW15/AW13),"")</f>
        <v>0.27981321839080459</v>
      </c>
      <c r="K21" s="11">
        <f>IF(AZ13&gt;0,(AZ15/AZ13),"")</f>
        <v>0.25331898098313599</v>
      </c>
      <c r="L21" s="11">
        <f>IF(BC13&gt;0,(BC15/BC13),"")</f>
        <v>0.26991492652745552</v>
      </c>
      <c r="M21" s="11">
        <f>IF(BF13&gt;0,(BF15/BF13),"")</f>
        <v>0.28586647727272729</v>
      </c>
      <c r="N21" s="11">
        <f>IF(BI13&gt;0,(BI15/BI13),"")</f>
        <v>0.27655807365439095</v>
      </c>
      <c r="O21" s="11">
        <f>IF(BL13&gt;0,(BL15/BL13),"")</f>
        <v>0.27719770966655438</v>
      </c>
      <c r="P21" s="11">
        <f>IF(BO13&gt;0,(BO15/BO13),"")</f>
        <v>0.25650433622414942</v>
      </c>
      <c r="Q21" s="11">
        <f>IF(BR13&gt;0,(BR15/BR13),"")</f>
        <v>0.26283048211508553</v>
      </c>
      <c r="R21" s="11">
        <f>IF(BU13&gt;0,(BU15/BU13),"")</f>
        <v>0.25344517675254641</v>
      </c>
      <c r="S21" s="11">
        <f>IF(BX13&gt;0,(BX15/BX13),"")</f>
        <v>0.26206692330470832</v>
      </c>
      <c r="T21" s="11">
        <f>IF(CA13&gt;0,(CA15/CA13),"")</f>
        <v>0.26628571428571429</v>
      </c>
      <c r="U21" s="11">
        <f>IF(CD13&gt;0,(CD15/CD13),"")</f>
        <v>0.25198863636363639</v>
      </c>
      <c r="V21" s="11">
        <f>IF(CG13&gt;0,(CG15/CG13),"")</f>
        <v>0.26339410939691443</v>
      </c>
      <c r="W21" s="11">
        <f>CJ15/CJ$13</f>
        <v>0.25173095944609297</v>
      </c>
      <c r="X21" s="11">
        <f>CM15/CM$13</f>
        <v>0.2499365643237757</v>
      </c>
      <c r="Y21" s="11">
        <f>CP15/CP$13</f>
        <v>0.25771533855366191</v>
      </c>
      <c r="Z21" s="11">
        <f>CS15/CS$13</f>
        <v>0.26008442776735458</v>
      </c>
      <c r="AA21" s="11">
        <f>CV15/CV$13</f>
        <v>0.26084070796460179</v>
      </c>
      <c r="AB21" s="11">
        <f>CY15/CY$13</f>
        <v>0.26343351548269583</v>
      </c>
      <c r="AC21" s="11">
        <f>DB15/DB$13</f>
        <v>0.26783777922359575</v>
      </c>
      <c r="AD21" s="11">
        <f>DE15/DE$13</f>
        <v>0.253239622227103</v>
      </c>
      <c r="AE21" s="11">
        <f>DH15/DH$13</f>
        <v>0.23981552651806304</v>
      </c>
      <c r="AF21" s="11">
        <f>DK15/DK$13</f>
        <v>0.23286540049545829</v>
      </c>
      <c r="AG21" s="33"/>
      <c r="AJ21" s="2"/>
    </row>
    <row r="22" spans="1:117" ht="13.5" customHeight="1" x14ac:dyDescent="0.2">
      <c r="A22" s="16"/>
      <c r="E22" s="1" t="s">
        <v>62</v>
      </c>
      <c r="F22" s="13">
        <f>IF(AK13&gt;0,(AK16/AK13),"")</f>
        <v>8.2923135176069668E-2</v>
      </c>
      <c r="G22" s="13">
        <f>IF(AN13&gt;0,(AN16/AN13),"")</f>
        <v>8.7064676616915429E-2</v>
      </c>
      <c r="H22" s="13">
        <f>IF(AQ13&gt;0,(AQ16/AQ13),"")</f>
        <v>9.0280601870679142E-2</v>
      </c>
      <c r="I22" s="13">
        <f>IF(AT13&gt;0,(AT16/AT13),"")</f>
        <v>7.356844899507016E-2</v>
      </c>
      <c r="J22" s="13">
        <f>IF(AW13&gt;0,(AW16/AW13),"")</f>
        <v>8.0459770114942528E-2</v>
      </c>
      <c r="K22" s="13">
        <f>IF(AZ13&gt;0,(AZ16/AZ13),"")</f>
        <v>8.7908144958737E-2</v>
      </c>
      <c r="L22" s="13">
        <f>IF(BC13&gt;0,(BC16/BC13),"")</f>
        <v>6.689868522815158E-2</v>
      </c>
      <c r="M22" s="13">
        <f>IF(BF13&gt;0,(BF16/BF13),"")</f>
        <v>6.8892045454545456E-2</v>
      </c>
      <c r="N22" s="13">
        <f>IF(BI13&gt;0,(BI16/BI13),"")</f>
        <v>6.4447592067988668E-2</v>
      </c>
      <c r="O22" s="13">
        <f>IF(BL13&gt;0,(BL16/BL13),"")</f>
        <v>6.8036375884136066E-2</v>
      </c>
      <c r="P22" s="13">
        <f>IF(BO13&gt;0,(BO16/BO13),"")</f>
        <v>6.5043362241494332E-2</v>
      </c>
      <c r="Q22" s="13">
        <f>IF(BR13&gt;0,(BR16/BR13),"")</f>
        <v>5.9720062208398136E-2</v>
      </c>
      <c r="R22" s="13">
        <f>IF(BU13&gt;0,(BU16/BU13),"")</f>
        <v>5.7819053325344517E-2</v>
      </c>
      <c r="S22" s="13">
        <f>IF(BX13&gt;0,(BX16/BX13),"")</f>
        <v>6.1297009179745336E-2</v>
      </c>
      <c r="T22" s="13">
        <f>IF(CA13&gt;0,(CA16/CA13),"")</f>
        <v>5.1714285714285713E-2</v>
      </c>
      <c r="U22" s="13">
        <f>IF(CD13&gt;0,(CD16/CD13),"")</f>
        <v>4.7443181818181815E-2</v>
      </c>
      <c r="V22" s="13">
        <f>IF(CG13&gt;0,(CG16/CG13),"")</f>
        <v>5.3295932678821878E-2</v>
      </c>
      <c r="W22" s="13">
        <f>CJ16/CJ$13</f>
        <v>5.2176063303659745E-2</v>
      </c>
      <c r="X22" s="13">
        <f>CM16/CM$13</f>
        <v>5.836082212636387E-2</v>
      </c>
      <c r="Y22" s="13">
        <f>CP16/CP$13</f>
        <v>6.632888070013819E-2</v>
      </c>
      <c r="Z22" s="13">
        <f>CS16/CS$13</f>
        <v>5.6988742964352718E-2</v>
      </c>
      <c r="AA22" s="13">
        <f>CV16/CV$13</f>
        <v>4.8230088495575224E-2</v>
      </c>
      <c r="AB22" s="13">
        <f>CY16/CY$13</f>
        <v>5.2595628415300549E-2</v>
      </c>
      <c r="AC22" s="13">
        <f>DB16/DB$13</f>
        <v>4.5326393407070051E-2</v>
      </c>
      <c r="AD22" s="13">
        <f>DE16/DE$13</f>
        <v>4.9417966176147597E-2</v>
      </c>
      <c r="AE22" s="13">
        <f>DH16/DH$13</f>
        <v>4.6887009992313607E-2</v>
      </c>
      <c r="AF22" s="13">
        <f>DK16/DK$13</f>
        <v>4.7894302229562348E-2</v>
      </c>
      <c r="AG22" s="33"/>
      <c r="AJ22" s="2"/>
    </row>
    <row r="23" spans="1:117" ht="13.5" customHeight="1" x14ac:dyDescent="0.2">
      <c r="A23" s="16"/>
      <c r="F23" s="11">
        <f>IF(AK13&gt;0,(AK17/AK13),"")</f>
        <v>0.50018932222642942</v>
      </c>
      <c r="G23" s="11">
        <f>IF(AN13&gt;0,(AN17/AN13),"")</f>
        <v>0.50829187396351572</v>
      </c>
      <c r="H23" s="11">
        <f>IF(AQ13&gt;0,(AQ17/AQ13),"")</f>
        <v>0.50671004473363157</v>
      </c>
      <c r="I23" s="11">
        <f>IF(AT13&gt;0,(AT17/AT13),"")</f>
        <v>0.50322335987864997</v>
      </c>
      <c r="J23" s="11">
        <f>IF(AW13&gt;0,(AW17/AW13),"")</f>
        <v>0.5585488505747126</v>
      </c>
      <c r="K23" s="11">
        <f>IF(AZ13&gt;0,(AZ17/AZ13),"")</f>
        <v>0.55328310010764259</v>
      </c>
      <c r="L23" s="11">
        <f>IF(BC13&gt;0,(BC17/BC13),"")</f>
        <v>0.55955143078112912</v>
      </c>
      <c r="M23" s="11">
        <f>IF(BF13&gt;0,(BF17/BF13),"")</f>
        <v>0.59126420454545459</v>
      </c>
      <c r="N23" s="11">
        <f>IF(BI13&gt;0,(BI17/BI13),"")</f>
        <v>0.58533994334277617</v>
      </c>
      <c r="O23" s="11">
        <f>IF(BL13&gt;0,(BL17/BL13),"")</f>
        <v>0.61030650050522062</v>
      </c>
      <c r="P23" s="11">
        <f>IF(BO13&gt;0,(BO17/BO13),"")</f>
        <v>0.59272848565710479</v>
      </c>
      <c r="Q23" s="11">
        <f>IF(BR13&gt;0,(BR17/BR13),"")</f>
        <v>0.6</v>
      </c>
      <c r="R23" s="11">
        <f>IF(BU13&gt;0,(BU17/BU13),"")</f>
        <v>0.59946075494307971</v>
      </c>
      <c r="S23" s="11">
        <f>IF(BX13&gt;0,(BX17/BX13),"")</f>
        <v>0.62096535386437668</v>
      </c>
      <c r="T23" s="11">
        <f>IF(CA13&gt;0,(CA17/CA13),"")</f>
        <v>0.62514285714285711</v>
      </c>
      <c r="U23" s="11">
        <f>IF(CD13&gt;0,(CD17/CD13),"")</f>
        <v>0.62329545454545454</v>
      </c>
      <c r="V23" s="11">
        <f>IF(CG13&gt;0,(CG17/CG13),"")</f>
        <v>0.6238429172510519</v>
      </c>
      <c r="W23" s="11">
        <f>CJ17/CJ$13</f>
        <v>0.62339268051434227</v>
      </c>
      <c r="X23" s="11">
        <f>CM17/CM$13</f>
        <v>0.60872874904846486</v>
      </c>
      <c r="Y23" s="11">
        <f>CP17/CP$13</f>
        <v>0.61768770152003682</v>
      </c>
      <c r="Z23" s="11">
        <f>CS17/CS$13</f>
        <v>0.61937148217636018</v>
      </c>
      <c r="AA23" s="11">
        <f>CV17/CV$13</f>
        <v>0.61792035398230083</v>
      </c>
      <c r="AB23" s="11">
        <f>CY17/CY$13</f>
        <v>0.62249544626593811</v>
      </c>
      <c r="AC23" s="11">
        <f>DB17/DB$13</f>
        <v>0.64975059639991328</v>
      </c>
      <c r="AD23" s="11">
        <f>DE17/DE$13</f>
        <v>0.64638699758401053</v>
      </c>
      <c r="AE23" s="11">
        <f>DH17/DH$13</f>
        <v>0.64745067896489883</v>
      </c>
      <c r="AF23" s="11">
        <f>DK17/DK$13</f>
        <v>0.65097715386732724</v>
      </c>
      <c r="AG23" s="33"/>
      <c r="AJ23" s="2"/>
    </row>
    <row r="24" spans="1:117" ht="13.5" customHeight="1" x14ac:dyDescent="0.2">
      <c r="A24" s="16"/>
      <c r="C24" s="2" t="s">
        <v>26</v>
      </c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33"/>
      <c r="AJ24" s="2"/>
    </row>
    <row r="25" spans="1:117" ht="13.5" customHeight="1" x14ac:dyDescent="0.2">
      <c r="A25" s="16"/>
      <c r="D25" s="1" t="s">
        <v>65</v>
      </c>
      <c r="F25" s="8">
        <f>AL13</f>
        <v>2566</v>
      </c>
      <c r="G25" s="8">
        <f>AO13</f>
        <v>2253</v>
      </c>
      <c r="H25" s="8">
        <f>AR13</f>
        <v>2198</v>
      </c>
      <c r="I25" s="8">
        <f>AU13</f>
        <v>2767</v>
      </c>
      <c r="J25" s="8">
        <f>AX13</f>
        <v>2922</v>
      </c>
      <c r="K25" s="8">
        <f>BA13</f>
        <v>2875</v>
      </c>
      <c r="L25" s="8">
        <f>BD13</f>
        <v>2667</v>
      </c>
      <c r="M25" s="8">
        <f>BG13</f>
        <v>2839</v>
      </c>
      <c r="N25" s="8">
        <f>BJ13</f>
        <v>2911</v>
      </c>
      <c r="O25" s="8">
        <f>BM13</f>
        <v>3065</v>
      </c>
      <c r="P25" s="8">
        <f>BP13</f>
        <v>3060</v>
      </c>
      <c r="Q25" s="8">
        <f>BS13</f>
        <v>3122</v>
      </c>
      <c r="R25" s="8">
        <f>BV13</f>
        <v>3359</v>
      </c>
      <c r="S25" s="8">
        <f>BY13</f>
        <v>3386</v>
      </c>
      <c r="T25" s="8">
        <f>CB13</f>
        <v>3543</v>
      </c>
      <c r="U25" s="8">
        <f>CE13</f>
        <v>3596</v>
      </c>
      <c r="V25" s="8">
        <f>CH13</f>
        <v>3728</v>
      </c>
      <c r="W25" s="8">
        <f>CK13</f>
        <v>4098</v>
      </c>
      <c r="X25" s="8">
        <f>CN13</f>
        <v>4123</v>
      </c>
      <c r="Y25" s="8">
        <f>CQ13</f>
        <v>4380</v>
      </c>
      <c r="Z25" s="8">
        <f>CT13</f>
        <v>4462</v>
      </c>
      <c r="AA25" s="8">
        <f>CW13</f>
        <v>4598</v>
      </c>
      <c r="AB25" s="8">
        <f>CZ13</f>
        <v>4418</v>
      </c>
      <c r="AC25" s="8">
        <f>DC13</f>
        <v>4610</v>
      </c>
      <c r="AD25" s="8">
        <f>DF13</f>
        <v>4455</v>
      </c>
      <c r="AE25" s="8">
        <f>DI13</f>
        <v>3823</v>
      </c>
      <c r="AF25" s="8">
        <f>DL13</f>
        <v>3542</v>
      </c>
      <c r="AG25" s="33"/>
      <c r="AJ25" s="2"/>
    </row>
    <row r="26" spans="1:117" ht="13.5" customHeight="1" x14ac:dyDescent="0.2">
      <c r="A26" s="16"/>
      <c r="D26" s="11" t="s">
        <v>59</v>
      </c>
      <c r="E26" s="1" t="s">
        <v>60</v>
      </c>
      <c r="F26" s="11">
        <f>IF(AL13&gt;0,(AL14/AL13),"")</f>
        <v>0.26890101325019483</v>
      </c>
      <c r="G26" s="11">
        <f>IF(AO13&gt;0,(AO14/AO13),"")</f>
        <v>0.26941855304039058</v>
      </c>
      <c r="H26" s="11">
        <f>IF(AR13&gt;0,(AR14/AR13),"")</f>
        <v>0.27206551410373064</v>
      </c>
      <c r="I26" s="11">
        <f>IF(AU13&gt;0,(AU14/AU13),"")</f>
        <v>0.28876039031441997</v>
      </c>
      <c r="J26" s="11">
        <f>IF(AX13&gt;0,(AX14/AX13),"")</f>
        <v>0.31998631074606432</v>
      </c>
      <c r="K26" s="11">
        <f>IF(BA13&gt;0,(BA14/BA13),"")</f>
        <v>0.33913043478260868</v>
      </c>
      <c r="L26" s="11">
        <f>IF(BD13&gt;0,(BD14/BD13),"")</f>
        <v>0.35695538057742782</v>
      </c>
      <c r="M26" s="11">
        <f>IF(BG13&gt;0,(BG14/BG13),"")</f>
        <v>0.3846424797463896</v>
      </c>
      <c r="N26" s="11">
        <f>IF(BJ13&gt;0,(BJ14/BJ13),"")</f>
        <v>0.38337341119890073</v>
      </c>
      <c r="O26" s="11">
        <f>IF(BM13&gt;0,(BM14/BM13),"")</f>
        <v>0.40261011419249593</v>
      </c>
      <c r="P26" s="11">
        <f>IF(BP13&gt;0,(BP14/BP13),"")</f>
        <v>0.3983660130718954</v>
      </c>
      <c r="Q26" s="11">
        <f>IF(BS13&gt;0,(BS14/BS13),"")</f>
        <v>0.44490711082639334</v>
      </c>
      <c r="R26" s="11">
        <f>IF(BV13&gt;0,(BV14/BV13),"")</f>
        <v>0.44269127716582318</v>
      </c>
      <c r="S26" s="11">
        <f>IF(BY13&gt;0,(BY14/BY13),"")</f>
        <v>0.43207324276432368</v>
      </c>
      <c r="T26" s="11">
        <f>IF(CB13&gt;0,(CB14/CB13),"")</f>
        <v>0.43889359300028224</v>
      </c>
      <c r="U26" s="11">
        <f>IF(CE13&gt;0,(CE14/CE13),"")</f>
        <v>0.47608453837597331</v>
      </c>
      <c r="V26" s="11">
        <f>IF(CH13&gt;0,(CH14/CH13),"")</f>
        <v>0.4707618025751073</v>
      </c>
      <c r="W26" s="11">
        <f>CK14/CK$13</f>
        <v>0.46510492923377256</v>
      </c>
      <c r="X26" s="11">
        <f>CN14/CN$13</f>
        <v>0.47174387581857868</v>
      </c>
      <c r="Y26" s="11">
        <f>CQ14/CQ$13</f>
        <v>0.45821917808219176</v>
      </c>
      <c r="Z26" s="11">
        <f>CT14/CT$13</f>
        <v>0.4614522635589422</v>
      </c>
      <c r="AA26" s="11">
        <f>CW14/CW$13</f>
        <v>0.48303610265332753</v>
      </c>
      <c r="AB26" s="11">
        <f>CZ14/CZ$13</f>
        <v>0.51697600724309645</v>
      </c>
      <c r="AC26" s="11">
        <f>DC14/DC$13</f>
        <v>0.53492407809110631</v>
      </c>
      <c r="AD26" s="11">
        <f>DF14/DF$13</f>
        <v>0.52749719416386087</v>
      </c>
      <c r="AE26" s="11">
        <f>DI14/DI$13</f>
        <v>0.54276746010986132</v>
      </c>
      <c r="AF26" s="11">
        <f>DL14/DL$13</f>
        <v>0.5513833992094862</v>
      </c>
      <c r="AG26" s="33"/>
      <c r="AJ26" s="2"/>
    </row>
    <row r="27" spans="1:117" ht="13.5" customHeight="1" x14ac:dyDescent="0.2">
      <c r="A27" s="16"/>
      <c r="E27" s="1" t="s">
        <v>61</v>
      </c>
      <c r="F27" s="11">
        <f>IF(AL13&gt;0,(AL15/AL13),"")</f>
        <v>0.21044427123928294</v>
      </c>
      <c r="G27" s="11">
        <f>IF(AO13&gt;0,(AO15/AO13),"")</f>
        <v>0.24323124722592099</v>
      </c>
      <c r="H27" s="11">
        <f>IF(AR13&gt;0,(AR15/AR13),"")</f>
        <v>0.24613284804367608</v>
      </c>
      <c r="I27" s="11">
        <f>IF(AU13&gt;0,(AU15/AU13),"")</f>
        <v>0.23238164076617274</v>
      </c>
      <c r="J27" s="11">
        <f>IF(AX13&gt;0,(AX15/AX13),"")</f>
        <v>0.22861054072553047</v>
      </c>
      <c r="K27" s="11">
        <f>IF(BA13&gt;0,(BA15/BA13),"")</f>
        <v>0.21704347826086956</v>
      </c>
      <c r="L27" s="11">
        <f>IF(BD13&gt;0,(BD15/BD13),"")</f>
        <v>0.23584551931008624</v>
      </c>
      <c r="M27" s="11">
        <f>IF(BG13&gt;0,(BG15/BG13),"")</f>
        <v>0.22895385699189855</v>
      </c>
      <c r="N27" s="11">
        <f>IF(BJ13&gt;0,(BJ15/BJ13),"")</f>
        <v>0.21229817931982137</v>
      </c>
      <c r="O27" s="11">
        <f>IF(BM13&gt;0,(BM15/BM13),"")</f>
        <v>0.20358890701468188</v>
      </c>
      <c r="P27" s="11">
        <f>IF(BP13&gt;0,(BP15/BP13),"")</f>
        <v>0.19117647058823528</v>
      </c>
      <c r="Q27" s="11">
        <f>IF(BS13&gt;0,(BS15/BS13),"")</f>
        <v>0.1931454196028187</v>
      </c>
      <c r="R27" s="11">
        <f>IF(BV13&gt;0,(BV15/BV13),"")</f>
        <v>0.17564751414111343</v>
      </c>
      <c r="S27" s="11">
        <f>IF(BY13&gt;0,(BY15/BY13),"")</f>
        <v>0.19019492025989368</v>
      </c>
      <c r="T27" s="11">
        <f>IF(CB13&gt;0,(CB15/CB13),"")</f>
        <v>0.17894439740333051</v>
      </c>
      <c r="U27" s="11">
        <f>IF(CE13&gt;0,(CE15/CE13),"")</f>
        <v>0.1782536151279199</v>
      </c>
      <c r="V27" s="11">
        <f>IF(CH13&gt;0,(CH15/CH13),"")</f>
        <v>0.1697961373390558</v>
      </c>
      <c r="W27" s="11">
        <f>CK15/CK$13</f>
        <v>0.17813567593948268</v>
      </c>
      <c r="X27" s="11">
        <f>CN15/CN$13</f>
        <v>0.17050691244239632</v>
      </c>
      <c r="Y27" s="11">
        <f>CQ15/CQ$13</f>
        <v>0.17534246575342466</v>
      </c>
      <c r="Z27" s="11">
        <f>CT15/CT$13</f>
        <v>0.17884356790676825</v>
      </c>
      <c r="AA27" s="11">
        <f>CW15/CW$13</f>
        <v>0.17572857764245325</v>
      </c>
      <c r="AB27" s="11">
        <f>CZ15/CZ$13</f>
        <v>0.17270258035310096</v>
      </c>
      <c r="AC27" s="11">
        <f>DC15/DC$13</f>
        <v>0.17505422993492409</v>
      </c>
      <c r="AD27" s="11">
        <f>DF15/DF$13</f>
        <v>0.16992143658810324</v>
      </c>
      <c r="AE27" s="11">
        <f>DI15/DI$13</f>
        <v>0.16008370389746274</v>
      </c>
      <c r="AF27" s="11">
        <f>DL15/DL$13</f>
        <v>0.15386787125917561</v>
      </c>
      <c r="AG27" s="33"/>
      <c r="AJ27" s="2"/>
    </row>
    <row r="28" spans="1:117" ht="13.5" customHeight="1" x14ac:dyDescent="0.2">
      <c r="A28" s="16"/>
      <c r="E28" s="1" t="s">
        <v>62</v>
      </c>
      <c r="F28" s="13">
        <f>IF(AL13&gt;0,(AL16/AL13),"")</f>
        <v>5.9236165237724084E-2</v>
      </c>
      <c r="G28" s="13">
        <f>IF(AO13&gt;0,(AO16/AO13),"")</f>
        <v>5.8144695960940969E-2</v>
      </c>
      <c r="H28" s="13">
        <f>IF(AR13&gt;0,(AR16/AR13),"")</f>
        <v>5.9144676979071886E-2</v>
      </c>
      <c r="I28" s="13">
        <f>IF(AU13&gt;0,(AU16/AU13),"")</f>
        <v>6.3606794362125046E-2</v>
      </c>
      <c r="J28" s="13">
        <f>IF(AX13&gt;0,(AX16/AX13),"")</f>
        <v>5.7152635181382618E-2</v>
      </c>
      <c r="K28" s="13">
        <f>IF(BA13&gt;0,(BA16/BA13),"")</f>
        <v>6.0173913043478258E-2</v>
      </c>
      <c r="L28" s="13">
        <f>IF(BD13&gt;0,(BD16/BD13),"")</f>
        <v>5.1368578927634044E-2</v>
      </c>
      <c r="M28" s="13">
        <f>IF(BG13&gt;0,(BG16/BG13),"")</f>
        <v>4.5438534695315252E-2</v>
      </c>
      <c r="N28" s="13">
        <f>IF(BJ13&gt;0,(BJ16/BJ13),"")</f>
        <v>4.3627619374785299E-2</v>
      </c>
      <c r="O28" s="13">
        <f>IF(BM13&gt;0,(BM16/BM13),"")</f>
        <v>4.8287112561174551E-2</v>
      </c>
      <c r="P28" s="13">
        <f>IF(BP13&gt;0,(BP16/BP13),"")</f>
        <v>4.673202614379085E-2</v>
      </c>
      <c r="Q28" s="13">
        <f>IF(BS13&gt;0,(BS16/BS13),"")</f>
        <v>3.5554131966688017E-2</v>
      </c>
      <c r="R28" s="13">
        <f>IF(BV13&gt;0,(BV16/BV13),"")</f>
        <v>3.8701994641262283E-2</v>
      </c>
      <c r="S28" s="13">
        <f>IF(BY13&gt;0,(BY16/BY13),"")</f>
        <v>4.2528056704075605E-2</v>
      </c>
      <c r="T28" s="13">
        <f>IF(CB13&gt;0,(CB16/CB13),"")</f>
        <v>3.1893875246965846E-2</v>
      </c>
      <c r="U28" s="13">
        <f>IF(CE13&gt;0,(CE16/CE13),"")</f>
        <v>3.0589543937708564E-2</v>
      </c>
      <c r="V28" s="13">
        <f>IF(CH13&gt;0,(CH16/CH13),"")</f>
        <v>3.755364806866953E-2</v>
      </c>
      <c r="W28" s="13">
        <f>CK16/CK$13</f>
        <v>3.5871156661786238E-2</v>
      </c>
      <c r="X28" s="13">
        <f>CN16/CN$13</f>
        <v>3.4440941062333252E-2</v>
      </c>
      <c r="Y28" s="13">
        <f>CQ16/CQ$13</f>
        <v>3.6757990867579908E-2</v>
      </c>
      <c r="Z28" s="13">
        <f>CT16/CT$13</f>
        <v>2.935903182429404E-2</v>
      </c>
      <c r="AA28" s="13">
        <f>CW16/CW$13</f>
        <v>2.0661157024793389E-2</v>
      </c>
      <c r="AB28" s="13">
        <f>CZ16/CZ$13</f>
        <v>2.6256224535989137E-2</v>
      </c>
      <c r="AC28" s="13">
        <f>DC16/DC$13</f>
        <v>2.0824295010845987E-2</v>
      </c>
      <c r="AD28" s="13">
        <f>DF16/DF$13</f>
        <v>2.5589225589225589E-2</v>
      </c>
      <c r="AE28" s="13">
        <f>DI16/DI$13</f>
        <v>2.0402825006539366E-2</v>
      </c>
      <c r="AF28" s="13">
        <f>DL16/DL$13</f>
        <v>2.51270468661773E-2</v>
      </c>
      <c r="AG28" s="33"/>
      <c r="AJ28" s="2"/>
    </row>
    <row r="29" spans="1:117" ht="13.5" customHeight="1" x14ac:dyDescent="0.2">
      <c r="A29" s="16"/>
      <c r="F29" s="11">
        <f>IF(AL13&gt;0,(AL17/AL13),"")</f>
        <v>0.5385814497272019</v>
      </c>
      <c r="G29" s="11">
        <f>IF(AO13&gt;0,(AO17/AO13),"")</f>
        <v>0.57079449622725253</v>
      </c>
      <c r="H29" s="11">
        <f>IF(AR13&gt;0,(AR17/AR13),"")</f>
        <v>0.57734303912647866</v>
      </c>
      <c r="I29" s="11">
        <f>IF(AU13&gt;0,(AU17/AU13),"")</f>
        <v>0.58474882544271778</v>
      </c>
      <c r="J29" s="11">
        <f>IF(AX13&gt;0,(AX17/AX13),"")</f>
        <v>0.60574948665297745</v>
      </c>
      <c r="K29" s="11">
        <f>IF(BA13&gt;0,(BA17/BA13),"")</f>
        <v>0.61634782608695649</v>
      </c>
      <c r="L29" s="11">
        <f>IF(BD13&gt;0,(BD17/BD13),"")</f>
        <v>0.64416947881514808</v>
      </c>
      <c r="M29" s="11">
        <f>IF(BG13&gt;0,(BG17/BG13),"")</f>
        <v>0.6590348714336034</v>
      </c>
      <c r="N29" s="11">
        <f>IF(BJ13&gt;0,(BJ17/BJ13),"")</f>
        <v>0.63929920989350741</v>
      </c>
      <c r="O29" s="11">
        <f>IF(BM13&gt;0,(BM17/BM13),"")</f>
        <v>0.65448613376835241</v>
      </c>
      <c r="P29" s="11">
        <f>IF(BP13&gt;0,(BP17/BP13),"")</f>
        <v>0.63627450980392153</v>
      </c>
      <c r="Q29" s="11">
        <f>IF(BS13&gt;0,(BS17/BS13),"")</f>
        <v>0.67360666239590006</v>
      </c>
      <c r="R29" s="11">
        <f>IF(BV13&gt;0,(BV17/BV13),"")</f>
        <v>0.65704078594819881</v>
      </c>
      <c r="S29" s="11">
        <f>IF(BY13&gt;0,(BY17/BY13),"")</f>
        <v>0.66479621972829295</v>
      </c>
      <c r="T29" s="11">
        <f>IF(CB13&gt;0,(CB17/CB13),"")</f>
        <v>0.64973186565057861</v>
      </c>
      <c r="U29" s="11">
        <f>IF(CE13&gt;0,(CE17/CE13),"")</f>
        <v>0.68492769744160176</v>
      </c>
      <c r="V29" s="11">
        <f>IF(CH13&gt;0,(CH17/CH13),"")</f>
        <v>0.67811158798283266</v>
      </c>
      <c r="W29" s="11">
        <f>CK17/CK$13</f>
        <v>0.67911176183504152</v>
      </c>
      <c r="X29" s="11">
        <f>CN17/CN$13</f>
        <v>0.67669172932330823</v>
      </c>
      <c r="Y29" s="11">
        <f>CQ17/CQ$13</f>
        <v>0.67031963470319633</v>
      </c>
      <c r="Z29" s="11">
        <f>CT17/CT$13</f>
        <v>0.66965486329000445</v>
      </c>
      <c r="AA29" s="11">
        <f>CW17/CW$13</f>
        <v>0.67942583732057416</v>
      </c>
      <c r="AB29" s="11">
        <f>CZ17/CZ$13</f>
        <v>0.71593481213218646</v>
      </c>
      <c r="AC29" s="11">
        <f>DC17/DC$13</f>
        <v>0.73080260303687639</v>
      </c>
      <c r="AD29" s="11">
        <f>DF17/DF$13</f>
        <v>0.72300785634118969</v>
      </c>
      <c r="AE29" s="11">
        <f>DI17/DI$13</f>
        <v>0.72325398901386351</v>
      </c>
      <c r="AF29" s="11">
        <f>DL17/DL$13</f>
        <v>0.73037831733483904</v>
      </c>
      <c r="AG29" s="33"/>
      <c r="AJ29" s="2"/>
    </row>
    <row r="30" spans="1:117" ht="13.5" customHeight="1" x14ac:dyDescent="0.25">
      <c r="A30" s="16"/>
      <c r="C30" s="2" t="s">
        <v>123</v>
      </c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 s="35"/>
      <c r="AK30" s="52" t="s">
        <v>123</v>
      </c>
      <c r="AL30" s="52"/>
      <c r="AM30" s="52"/>
      <c r="AN30" s="52"/>
      <c r="AO30" s="52"/>
      <c r="AP30" s="52"/>
      <c r="AQ30" s="52"/>
      <c r="AR30" s="52"/>
      <c r="AS30" s="52"/>
      <c r="AT30" s="56"/>
      <c r="AU30" s="56"/>
      <c r="AV30" s="56"/>
      <c r="AW30" s="56"/>
      <c r="AX30" s="56"/>
      <c r="AY30" s="56"/>
      <c r="AZ30" s="56"/>
      <c r="BA30" s="56"/>
      <c r="BB30" s="56"/>
      <c r="BC30" s="56"/>
      <c r="BD30" s="56"/>
      <c r="BE30" s="56"/>
      <c r="BF30" s="56"/>
      <c r="BG30" s="56"/>
      <c r="BH30" s="56"/>
      <c r="BI30" s="56"/>
      <c r="BJ30" s="56"/>
      <c r="BK30" s="56"/>
      <c r="BL30" s="56"/>
      <c r="BM30" s="56"/>
      <c r="BN30" s="56"/>
      <c r="BO30" s="56"/>
      <c r="BP30" s="56"/>
      <c r="BQ30" s="56"/>
      <c r="BR30" s="56"/>
      <c r="BS30" s="56"/>
      <c r="BT30" s="56"/>
      <c r="BU30" s="56"/>
      <c r="BV30" s="56"/>
      <c r="BW30" s="56"/>
      <c r="BX30" s="56"/>
      <c r="BY30" s="56"/>
      <c r="BZ30" s="56"/>
      <c r="CA30" s="56"/>
      <c r="CB30" s="56"/>
      <c r="CC30" s="56"/>
      <c r="CD30" s="56"/>
      <c r="CE30" s="56"/>
      <c r="CF30" s="56"/>
      <c r="CG30" s="56"/>
      <c r="CH30" s="56"/>
      <c r="CI30" s="56"/>
      <c r="CJ30" s="55"/>
      <c r="CK30" s="55"/>
      <c r="CL30" s="55"/>
      <c r="CM30" s="55"/>
      <c r="CN30" s="55"/>
      <c r="CO30" s="55"/>
      <c r="CP30" s="55"/>
      <c r="CQ30" s="55"/>
      <c r="CR30" s="55"/>
      <c r="CS30" s="55"/>
      <c r="CT30" s="55"/>
      <c r="CU30" s="55"/>
      <c r="CV30" s="55"/>
      <c r="CW30" s="55"/>
      <c r="CX30" s="55"/>
      <c r="CY30" s="55"/>
      <c r="CZ30" s="55"/>
      <c r="DA30" s="55"/>
      <c r="DB30" s="55"/>
      <c r="DC30" s="55"/>
      <c r="DD30" s="55"/>
      <c r="DE30" s="55"/>
      <c r="DF30" s="55"/>
      <c r="DG30" s="55"/>
      <c r="DH30" s="55"/>
      <c r="DI30" s="55"/>
      <c r="DJ30" s="55"/>
      <c r="DK30" s="55"/>
      <c r="DL30" s="55"/>
      <c r="DM30" s="55"/>
    </row>
    <row r="31" spans="1:117" ht="13.5" customHeight="1" x14ac:dyDescent="0.2">
      <c r="A31" s="16"/>
      <c r="D31" s="1" t="s">
        <v>65</v>
      </c>
      <c r="E31" s="2"/>
      <c r="F31" s="8"/>
      <c r="G31" s="8"/>
      <c r="H31" s="8"/>
      <c r="I31" s="8">
        <f>AV31</f>
        <v>434</v>
      </c>
      <c r="J31" s="8">
        <f>AY31</f>
        <v>435</v>
      </c>
      <c r="K31" s="8">
        <f>BB31</f>
        <v>445</v>
      </c>
      <c r="L31" s="8">
        <f>BE31</f>
        <v>384</v>
      </c>
      <c r="M31" s="8">
        <f>BH31</f>
        <v>398</v>
      </c>
      <c r="N31" s="8">
        <f>BK31</f>
        <v>386</v>
      </c>
      <c r="O31" s="8">
        <f>BN31</f>
        <v>364</v>
      </c>
      <c r="P31" s="8">
        <f>BQ31</f>
        <v>405</v>
      </c>
      <c r="Q31" s="8">
        <f>BT31</f>
        <v>461</v>
      </c>
      <c r="R31" s="8">
        <f>BW31</f>
        <v>482</v>
      </c>
      <c r="S31" s="8">
        <f>BZ31</f>
        <v>528</v>
      </c>
      <c r="T31" s="8">
        <f t="shared" ref="T31" si="46">CC31</f>
        <v>601</v>
      </c>
      <c r="U31" s="8">
        <f>CF31</f>
        <v>662</v>
      </c>
      <c r="V31" s="8">
        <f>CI31</f>
        <v>613</v>
      </c>
      <c r="W31" s="8">
        <f>CL31</f>
        <v>713</v>
      </c>
      <c r="X31" s="8">
        <f>CO31</f>
        <v>811</v>
      </c>
      <c r="Y31" s="8">
        <f>CR31</f>
        <v>848</v>
      </c>
      <c r="Z31" s="8">
        <f>CU31</f>
        <v>904</v>
      </c>
      <c r="AA31" s="8">
        <f>CX31</f>
        <v>1009</v>
      </c>
      <c r="AB31" s="8">
        <f>DA31</f>
        <v>896</v>
      </c>
      <c r="AC31" s="8">
        <f>DD31</f>
        <v>831</v>
      </c>
      <c r="AD31" s="8">
        <f>DG31</f>
        <v>754</v>
      </c>
      <c r="AE31" s="8">
        <f>DJ31</f>
        <v>593</v>
      </c>
      <c r="AF31" s="8">
        <f>DM31</f>
        <v>601</v>
      </c>
      <c r="AG31" s="9"/>
      <c r="AH31" s="8"/>
      <c r="AI31" s="1" t="s">
        <v>65</v>
      </c>
      <c r="AT31" s="26">
        <f>MU!AT31+UMKC!AT31+'S&amp;T'!AT31+UMSL!AT31</f>
        <v>166</v>
      </c>
      <c r="AU31" s="26">
        <f>MU!AU31+UMKC!AU31+'S&amp;T'!AU31+UMSL!AU31</f>
        <v>268</v>
      </c>
      <c r="AV31" s="26">
        <f>AT31+AU31</f>
        <v>434</v>
      </c>
      <c r="AW31" s="26">
        <f>MU!AW31+UMKC!AW31+'S&amp;T'!AW31+UMSL!AW31</f>
        <v>160</v>
      </c>
      <c r="AX31" s="26">
        <f>MU!AX31+UMKC!AX31+'S&amp;T'!AX31+UMSL!AX31</f>
        <v>275</v>
      </c>
      <c r="AY31" s="26">
        <f>AW31+AX31</f>
        <v>435</v>
      </c>
      <c r="AZ31" s="26">
        <f>MU!AZ31+UMKC!AZ31+'S&amp;T'!AZ31+UMSL!AZ31</f>
        <v>160</v>
      </c>
      <c r="BA31" s="26">
        <f>MU!BA31+UMKC!BA31+'S&amp;T'!BA31+UMSL!BA31</f>
        <v>285</v>
      </c>
      <c r="BB31" s="26">
        <f>AZ31+BA31</f>
        <v>445</v>
      </c>
      <c r="BC31" s="26">
        <f>MU!BC31+UMKC!BC31+'S&amp;T'!BC31+UMSL!BC31</f>
        <v>146</v>
      </c>
      <c r="BD31" s="26">
        <f>MU!BD31+UMKC!BD31+'S&amp;T'!BD31+UMSL!BD31</f>
        <v>238</v>
      </c>
      <c r="BE31" s="26">
        <f>BC31+BD31</f>
        <v>384</v>
      </c>
      <c r="BF31" s="26">
        <f>MU!BF31+UMKC!BF31+'S&amp;T'!BF31+UMSL!BF31</f>
        <v>149</v>
      </c>
      <c r="BG31" s="26">
        <f>MU!BG31+UMKC!BG31+'S&amp;T'!BG31+UMSL!BG31</f>
        <v>249</v>
      </c>
      <c r="BH31" s="26">
        <f>BF31+BG31</f>
        <v>398</v>
      </c>
      <c r="BI31" s="26">
        <f>MU!BI31+UMKC!BI31+'S&amp;T'!BI31+UMSL!BI31</f>
        <v>138</v>
      </c>
      <c r="BJ31" s="26">
        <f>MU!BJ31+UMKC!BJ31+'S&amp;T'!BJ31+UMSL!BJ31</f>
        <v>248</v>
      </c>
      <c r="BK31" s="26">
        <f>BI31+BJ31</f>
        <v>386</v>
      </c>
      <c r="BL31" s="26">
        <f>MU!BL31+UMKC!BL31+'S&amp;T'!BL31+UMSL!BL31</f>
        <v>121</v>
      </c>
      <c r="BM31" s="26">
        <f>MU!BM31+UMKC!BM31+'S&amp;T'!BM31+UMSL!BM31</f>
        <v>243</v>
      </c>
      <c r="BN31" s="26">
        <f>BL31+BM31</f>
        <v>364</v>
      </c>
      <c r="BO31" s="26">
        <f>MU!BO31+UMKC!BO31+'S&amp;T'!BO31+UMSL!BO31</f>
        <v>163</v>
      </c>
      <c r="BP31" s="26">
        <f>MU!BP31+UMKC!BP31+'S&amp;T'!BP31+UMSL!BP31</f>
        <v>242</v>
      </c>
      <c r="BQ31" s="26">
        <f>BO31+BP31</f>
        <v>405</v>
      </c>
      <c r="BR31" s="26">
        <f>MU!BR31+UMKC!BR31+'S&amp;T'!BR31+UMSL!BR31</f>
        <v>176</v>
      </c>
      <c r="BS31" s="26">
        <f>MU!BS31+UMKC!BS31+'S&amp;T'!BS31+UMSL!BS31</f>
        <v>285</v>
      </c>
      <c r="BT31" s="26">
        <f>BR31+BS31</f>
        <v>461</v>
      </c>
      <c r="BU31" s="26">
        <f>MU!BU31+UMKC!BU31+'S&amp;T'!BU31+UMSL!BU31</f>
        <v>179</v>
      </c>
      <c r="BV31" s="26">
        <f>MU!BV31+UMKC!BV31+'S&amp;T'!BV31+UMSL!BV31</f>
        <v>303</v>
      </c>
      <c r="BW31" s="26">
        <f>BU31+BV31</f>
        <v>482</v>
      </c>
      <c r="BX31" s="26">
        <f>MU!BX31+UMKC!BX31+'S&amp;T'!BX31+UMSL!BX31</f>
        <v>192</v>
      </c>
      <c r="BY31" s="26">
        <f>MU!BY31+UMKC!BY31+'S&amp;T'!BY31+UMSL!BY31</f>
        <v>336</v>
      </c>
      <c r="BZ31" s="26">
        <f>BX31+BY31</f>
        <v>528</v>
      </c>
      <c r="CA31" s="26">
        <f>MU!CA31+UMKC!CA31+'S&amp;T'!CA31+UMSL!CA31</f>
        <v>214</v>
      </c>
      <c r="CB31" s="26">
        <f>MU!CB31+UMKC!CB31+'S&amp;T'!CB31+UMSL!CB31</f>
        <v>387</v>
      </c>
      <c r="CC31" s="26">
        <f>CA31+CB31</f>
        <v>601</v>
      </c>
      <c r="CD31" s="26">
        <f>MU!CD31+UMKC!CD31+'S&amp;T'!CD31+UMSL!CD31</f>
        <v>255</v>
      </c>
      <c r="CE31" s="26">
        <f>MU!CE31+UMKC!CE31+'S&amp;T'!CE31+UMSL!CE31</f>
        <v>407</v>
      </c>
      <c r="CF31" s="26">
        <f>CD31+CE31</f>
        <v>662</v>
      </c>
      <c r="CG31" s="26">
        <f>MU!CG31+UMKC!CG31+'S&amp;T'!CG31+UMSL!CG31</f>
        <v>220</v>
      </c>
      <c r="CH31" s="26">
        <f>MU!CH31+UMKC!CH31+'S&amp;T'!CH31+UMSL!CH31</f>
        <v>393</v>
      </c>
      <c r="CI31" s="26">
        <f>CG31+CH31</f>
        <v>613</v>
      </c>
      <c r="CJ31" s="26">
        <f>MU!CJ31+UMKC!CJ31+'S&amp;T'!CJ31+UMSL!CJ31</f>
        <v>267</v>
      </c>
      <c r="CK31" s="26">
        <f>MU!CK31+UMKC!CK31+'S&amp;T'!CK31+UMSL!CK31</f>
        <v>446</v>
      </c>
      <c r="CL31" s="26">
        <f>CJ31+CK31</f>
        <v>713</v>
      </c>
      <c r="CM31" s="26">
        <f>MU!CM31+UMKC!CM31+'S&amp;T'!CM31+UMSL!CM31</f>
        <v>311</v>
      </c>
      <c r="CN31" s="26">
        <f>MU!CN31+UMKC!CN31+'S&amp;T'!CN31+UMSL!CN31</f>
        <v>500</v>
      </c>
      <c r="CO31" s="26">
        <f>CM31+CN31</f>
        <v>811</v>
      </c>
      <c r="CP31" s="26">
        <f>MU!CP31+UMKC!CP31+'S&amp;T'!CP31+UMSL!CP31</f>
        <v>338</v>
      </c>
      <c r="CQ31" s="26">
        <f>MU!CQ31+UMKC!CQ31+'S&amp;T'!CQ31+UMSL!CQ31</f>
        <v>510</v>
      </c>
      <c r="CR31" s="26">
        <f>CP31+CQ31</f>
        <v>848</v>
      </c>
      <c r="CS31" s="26">
        <f>MU!CS31+UMKC!CS31+'S&amp;T'!CS31+UMSL!CS31</f>
        <v>305</v>
      </c>
      <c r="CT31" s="26">
        <f>MU!CT31+UMKC!CT31+'S&amp;T'!CT31+UMSL!CT31</f>
        <v>599</v>
      </c>
      <c r="CU31" s="26">
        <f>CS31+CT31</f>
        <v>904</v>
      </c>
      <c r="CV31" s="26">
        <f>MU!CV31+UMKC!CV31+'S&amp;T'!CV31+UMSL!CV31</f>
        <v>377</v>
      </c>
      <c r="CW31" s="26">
        <f>MU!CW31+UMKC!CW31+'S&amp;T'!CW31+UMSL!CW31</f>
        <v>632</v>
      </c>
      <c r="CX31" s="26">
        <f>CV31+CW31</f>
        <v>1009</v>
      </c>
      <c r="CY31" s="26">
        <f>MU!CY31+UMKC!CY31+'S&amp;T'!CY31+UMSL!CY31</f>
        <v>324</v>
      </c>
      <c r="CZ31" s="26">
        <f>MU!CZ31+UMKC!CZ31+'S&amp;T'!CZ31+UMSL!CZ31</f>
        <v>572</v>
      </c>
      <c r="DA31" s="26">
        <f>CY31+CZ31</f>
        <v>896</v>
      </c>
      <c r="DB31" s="26">
        <f>MU!DB31+UMKC!DB31+'S&amp;T'!DB31+UMSL!DB31</f>
        <v>315</v>
      </c>
      <c r="DC31" s="26">
        <f>MU!DC31+UMKC!DC31+'S&amp;T'!DC31+UMSL!DC31</f>
        <v>516</v>
      </c>
      <c r="DD31" s="26">
        <f>DB31+DC31</f>
        <v>831</v>
      </c>
      <c r="DE31" s="26">
        <f>MU!DE31+UMKC!DE31+'S&amp;T'!DE31+UMSL!DE31</f>
        <v>302</v>
      </c>
      <c r="DF31" s="26">
        <f>MU!DF31+UMKC!DF31+'S&amp;T'!DF31+UMSL!DF31</f>
        <v>452</v>
      </c>
      <c r="DG31" s="26">
        <f>DE31+DF31</f>
        <v>754</v>
      </c>
      <c r="DH31" s="26">
        <f>MU!DH31+UMKC!DH31+'S&amp;T'!DH31+UMSL!DH31</f>
        <v>233</v>
      </c>
      <c r="DI31" s="26">
        <f>MU!DI31+UMKC!DI31+'S&amp;T'!DI31+UMSL!DI31</f>
        <v>360</v>
      </c>
      <c r="DJ31" s="26">
        <f>DH31+DI31</f>
        <v>593</v>
      </c>
      <c r="DK31" s="26">
        <f>MU!DK31+UMKC!DK31+'S&amp;T'!DK31+UMSL!DK31</f>
        <v>245</v>
      </c>
      <c r="DL31" s="26">
        <f>MU!DL31+UMKC!DL31+'S&amp;T'!DL31+UMSL!DL31</f>
        <v>356</v>
      </c>
      <c r="DM31" s="26">
        <f>DK31+DL31</f>
        <v>601</v>
      </c>
    </row>
    <row r="32" spans="1:117" ht="13.5" customHeight="1" x14ac:dyDescent="0.2">
      <c r="A32" s="16"/>
      <c r="D32" s="11" t="s">
        <v>59</v>
      </c>
      <c r="E32" s="1" t="s">
        <v>60</v>
      </c>
      <c r="F32" s="11" t="str">
        <f>IF(AM31&gt;0,(AM32/AM31),"")</f>
        <v/>
      </c>
      <c r="G32" s="11" t="str">
        <f>IF(AP31&gt;0,(AP32/AP31),"")</f>
        <v/>
      </c>
      <c r="H32" s="11" t="str">
        <f>IF(AS31&gt;0,(AS32/AS31),"")</f>
        <v/>
      </c>
      <c r="I32" s="11">
        <f>IF(AV31&gt;0,(AV32/AV31),"")</f>
        <v>0.12211981566820276</v>
      </c>
      <c r="J32" s="11">
        <f>IF(AY31&gt;0,(AY32/AY31),"")</f>
        <v>0.15402298850574714</v>
      </c>
      <c r="K32" s="11">
        <f>IF(BB31&gt;0,(BB32/BB31),"")</f>
        <v>0.15730337078651685</v>
      </c>
      <c r="L32" s="11">
        <f>IF(BE31&gt;0,(BE32/BE31),"")</f>
        <v>0.21614583333333334</v>
      </c>
      <c r="M32" s="11">
        <f>IF(BH31&gt;0,(BH32/BH31),"")</f>
        <v>0.23618090452261306</v>
      </c>
      <c r="N32" s="11">
        <f>IF(BK31&gt;0,(BK32/BK31),"")</f>
        <v>0.22279792746113988</v>
      </c>
      <c r="O32" s="11">
        <f>IF(BN31&gt;0,(BN32/BN31),"")</f>
        <v>0.23626373626373626</v>
      </c>
      <c r="P32" s="11">
        <f>IF(BQ31&gt;0,(BQ32/BQ31),"")</f>
        <v>0.18765432098765433</v>
      </c>
      <c r="Q32" s="11">
        <f>IF(BT31&gt;0,(BT32/BT31),"")</f>
        <v>0.21691973969631237</v>
      </c>
      <c r="R32" s="11">
        <f>IF(BW31&gt;0,(BW32/BW31),"")</f>
        <v>0.25103734439834025</v>
      </c>
      <c r="S32" s="11">
        <f>IF(BZ31&gt;0,(BZ32/BZ31),"")</f>
        <v>0.19318181818181818</v>
      </c>
      <c r="T32" s="11">
        <f t="shared" ref="T32" si="47">IF(CC31&gt;0,(CC32/CC31),"")</f>
        <v>0.22628951747088186</v>
      </c>
      <c r="U32" s="11">
        <f>IF(CF31&gt;0,(CF32/CF31),"")</f>
        <v>0.22809667673716011</v>
      </c>
      <c r="V32" s="11">
        <f>IF(CI31&gt;0,(CI32/CI31),"")</f>
        <v>0.19412724306688417</v>
      </c>
      <c r="W32" s="11">
        <f>CL32/CL$31</f>
        <v>0.23562412342215988</v>
      </c>
      <c r="X32" s="11">
        <f>CO32/CO$31</f>
        <v>0.22441430332922319</v>
      </c>
      <c r="Y32" s="11">
        <f>CR32/CR$31</f>
        <v>0.21816037735849056</v>
      </c>
      <c r="Z32" s="11">
        <f>CU32/CU$31</f>
        <v>0.22234513274336284</v>
      </c>
      <c r="AA32" s="11">
        <f>CX32/CX$31</f>
        <v>0.222001982160555</v>
      </c>
      <c r="AB32" s="11">
        <f>DA32/DA$31</f>
        <v>0.25892857142857145</v>
      </c>
      <c r="AC32" s="11">
        <f>DD32/DD$31</f>
        <v>0.29482551143200963</v>
      </c>
      <c r="AD32" s="11">
        <f>DG32/DG$31</f>
        <v>0.31697612732095493</v>
      </c>
      <c r="AE32" s="11">
        <f>DJ32/DJ$31</f>
        <v>0.31703204047217537</v>
      </c>
      <c r="AF32" s="11">
        <f>DM32/DM$31</f>
        <v>0.27953410981697169</v>
      </c>
      <c r="AG32" s="33"/>
      <c r="AI32" s="11" t="s">
        <v>59</v>
      </c>
      <c r="AJ32" s="1" t="s">
        <v>60</v>
      </c>
      <c r="AT32" s="26">
        <f>MU!AT32+UMKC!AT32+'S&amp;T'!AT32+UMSL!AT32</f>
        <v>8</v>
      </c>
      <c r="AU32" s="26">
        <f>MU!AU32+UMKC!AU32+'S&amp;T'!AU32+UMSL!AU32</f>
        <v>45</v>
      </c>
      <c r="AV32" s="26">
        <f t="shared" ref="AV32:AV34" si="48">AT32+AU32</f>
        <v>53</v>
      </c>
      <c r="AW32" s="26">
        <f>MU!AW32+UMKC!AW32+'S&amp;T'!AW32+UMSL!AW32</f>
        <v>16</v>
      </c>
      <c r="AX32" s="26">
        <f>MU!AX32+UMKC!AX32+'S&amp;T'!AX32+UMSL!AX32</f>
        <v>51</v>
      </c>
      <c r="AY32" s="26">
        <f t="shared" ref="AY32:AY34" si="49">AW32+AX32</f>
        <v>67</v>
      </c>
      <c r="AZ32" s="26">
        <f>MU!AZ32+UMKC!AZ32+'S&amp;T'!AZ32+UMSL!AZ32</f>
        <v>13</v>
      </c>
      <c r="BA32" s="26">
        <f>MU!BA32+UMKC!BA32+'S&amp;T'!BA32+UMSL!BA32</f>
        <v>57</v>
      </c>
      <c r="BB32" s="26">
        <f t="shared" ref="BB32:BB34" si="50">AZ32+BA32</f>
        <v>70</v>
      </c>
      <c r="BC32" s="26">
        <f>MU!BC32+UMKC!BC32+'S&amp;T'!BC32+UMSL!BC32</f>
        <v>21</v>
      </c>
      <c r="BD32" s="26">
        <f>MU!BD32+UMKC!BD32+'S&amp;T'!BD32+UMSL!BD32</f>
        <v>62</v>
      </c>
      <c r="BE32" s="26">
        <f t="shared" ref="BE32:BE34" si="51">BC32+BD32</f>
        <v>83</v>
      </c>
      <c r="BF32" s="26">
        <f>MU!BF32+UMKC!BF32+'S&amp;T'!BF32+UMSL!BF32</f>
        <v>19</v>
      </c>
      <c r="BG32" s="26">
        <f>MU!BG32+UMKC!BG32+'S&amp;T'!BG32+UMSL!BG32</f>
        <v>75</v>
      </c>
      <c r="BH32" s="26">
        <f t="shared" ref="BH32:BH34" si="52">BF32+BG32</f>
        <v>94</v>
      </c>
      <c r="BI32" s="26">
        <f>MU!BI32+UMKC!BI32+'S&amp;T'!BI32+UMSL!BI32</f>
        <v>19</v>
      </c>
      <c r="BJ32" s="26">
        <f>MU!BJ32+UMKC!BJ32+'S&amp;T'!BJ32+UMSL!BJ32</f>
        <v>67</v>
      </c>
      <c r="BK32" s="26">
        <f t="shared" ref="BK32:BK34" si="53">BI32+BJ32</f>
        <v>86</v>
      </c>
      <c r="BL32" s="26">
        <f>MU!BL32+UMKC!BL32+'S&amp;T'!BL32+UMSL!BL32</f>
        <v>22</v>
      </c>
      <c r="BM32" s="26">
        <f>MU!BM32+UMKC!BM32+'S&amp;T'!BM32+UMSL!BM32</f>
        <v>64</v>
      </c>
      <c r="BN32" s="26">
        <f t="shared" ref="BN32:BN34" si="54">BL32+BM32</f>
        <v>86</v>
      </c>
      <c r="BO32" s="26">
        <f>MU!BO32+UMKC!BO32+'S&amp;T'!BO32+UMSL!BO32</f>
        <v>18</v>
      </c>
      <c r="BP32" s="26">
        <f>MU!BP32+UMKC!BP32+'S&amp;T'!BP32+UMSL!BP32</f>
        <v>58</v>
      </c>
      <c r="BQ32" s="26">
        <f t="shared" ref="BQ32:BQ34" si="55">BO32+BP32</f>
        <v>76</v>
      </c>
      <c r="BR32" s="26">
        <f>MU!BR32+UMKC!BR32+'S&amp;T'!BR32+UMSL!BR32</f>
        <v>19</v>
      </c>
      <c r="BS32" s="26">
        <f>MU!BS32+UMKC!BS32+'S&amp;T'!BS32+UMSL!BS32</f>
        <v>81</v>
      </c>
      <c r="BT32" s="26">
        <f t="shared" ref="BT32:BT34" si="56">BR32+BS32</f>
        <v>100</v>
      </c>
      <c r="BU32" s="26">
        <f>MU!BU32+UMKC!BU32+'S&amp;T'!BU32+UMSL!BU32</f>
        <v>32</v>
      </c>
      <c r="BV32" s="26">
        <f>MU!BV32+UMKC!BV32+'S&amp;T'!BV32+UMSL!BV32</f>
        <v>89</v>
      </c>
      <c r="BW32" s="26">
        <f t="shared" ref="BW32:BW34" si="57">BU32+BV32</f>
        <v>121</v>
      </c>
      <c r="BX32" s="26">
        <f>MU!BX32+UMKC!BX32+'S&amp;T'!BX32+UMSL!BX32</f>
        <v>21</v>
      </c>
      <c r="BY32" s="26">
        <f>MU!BY32+UMKC!BY32+'S&amp;T'!BY32+UMSL!BY32</f>
        <v>81</v>
      </c>
      <c r="BZ32" s="26">
        <f t="shared" ref="BZ32:BZ33" si="58">BX32+BY32</f>
        <v>102</v>
      </c>
      <c r="CA32" s="26">
        <f>MU!CA32+UMKC!CA32+'S&amp;T'!CA32+UMSL!CA32</f>
        <v>34</v>
      </c>
      <c r="CB32" s="26">
        <f>MU!CB32+UMKC!CB32+'S&amp;T'!CB32+UMSL!CB32</f>
        <v>102</v>
      </c>
      <c r="CC32" s="26">
        <f t="shared" ref="CC32:CC34" si="59">CA32+CB32</f>
        <v>136</v>
      </c>
      <c r="CD32" s="26">
        <f>MU!CD32+UMKC!CD32+'S&amp;T'!CD32+UMSL!CD32</f>
        <v>41</v>
      </c>
      <c r="CE32" s="26">
        <f>MU!CE32+UMKC!CE32+'S&amp;T'!CE32+UMSL!CE32</f>
        <v>110</v>
      </c>
      <c r="CF32" s="26">
        <f t="shared" ref="CF32:CF34" si="60">CD32+CE32</f>
        <v>151</v>
      </c>
      <c r="CG32" s="26">
        <f>MU!CG32+UMKC!CG32+'S&amp;T'!CG32+UMSL!CG32</f>
        <v>25</v>
      </c>
      <c r="CH32" s="26">
        <f>MU!CH32+UMKC!CH32+'S&amp;T'!CH32+UMSL!CH32</f>
        <v>94</v>
      </c>
      <c r="CI32" s="26">
        <f t="shared" ref="CI32:CI34" si="61">CG32+CH32</f>
        <v>119</v>
      </c>
      <c r="CJ32" s="26">
        <f>MU!CJ32+UMKC!CJ32+'S&amp;T'!CJ32+UMSL!CJ32</f>
        <v>47</v>
      </c>
      <c r="CK32" s="26">
        <f>MU!CK32+UMKC!CK32+'S&amp;T'!CK32+UMSL!CK32</f>
        <v>121</v>
      </c>
      <c r="CL32" s="26">
        <f t="shared" ref="CL32" si="62">CJ32+CK32</f>
        <v>168</v>
      </c>
      <c r="CM32" s="26">
        <f>MU!CM32+UMKC!CM32+'S&amp;T'!CM32+UMSL!CM32</f>
        <v>57</v>
      </c>
      <c r="CN32" s="26">
        <f>MU!CN32+UMKC!CN32+'S&amp;T'!CN32+UMSL!CN32</f>
        <v>125</v>
      </c>
      <c r="CO32" s="26">
        <f t="shared" ref="CO32" si="63">CM32+CN32</f>
        <v>182</v>
      </c>
      <c r="CP32" s="26">
        <f>MU!CP32+UMKC!CP32+'S&amp;T'!CP32+UMSL!CP32</f>
        <v>57</v>
      </c>
      <c r="CQ32" s="26">
        <f>MU!CQ32+UMKC!CQ32+'S&amp;T'!CQ32+UMSL!CQ32</f>
        <v>128</v>
      </c>
      <c r="CR32" s="26">
        <f t="shared" ref="CR32" si="64">CP32+CQ32</f>
        <v>185</v>
      </c>
      <c r="CS32" s="26">
        <f>MU!CS32+UMKC!CS32+'S&amp;T'!CS32+UMSL!CS32</f>
        <v>38</v>
      </c>
      <c r="CT32" s="26">
        <f>MU!CT32+UMKC!CT32+'S&amp;T'!CT32+UMSL!CT32</f>
        <v>163</v>
      </c>
      <c r="CU32" s="26">
        <f t="shared" ref="CU32" si="65">CS32+CT32</f>
        <v>201</v>
      </c>
      <c r="CV32" s="26">
        <f>MU!CV32+UMKC!CV32+'S&amp;T'!CV32+UMSL!CV32</f>
        <v>57</v>
      </c>
      <c r="CW32" s="26">
        <f>MU!CW32+UMKC!CW32+'S&amp;T'!CW32+UMSL!CW32</f>
        <v>167</v>
      </c>
      <c r="CX32" s="26">
        <f t="shared" ref="CX32" si="66">CV32+CW32</f>
        <v>224</v>
      </c>
      <c r="CY32" s="26">
        <f>MU!CY32+UMKC!CY32+'S&amp;T'!CY32+UMSL!CY32</f>
        <v>45</v>
      </c>
      <c r="CZ32" s="26">
        <f>MU!CZ32+UMKC!CZ32+'S&amp;T'!CZ32+UMSL!CZ32</f>
        <v>187</v>
      </c>
      <c r="DA32" s="26">
        <f t="shared" ref="DA32" si="67">CY32+CZ32</f>
        <v>232</v>
      </c>
      <c r="DB32" s="26">
        <f>MU!DB32+UMKC!DB32+'S&amp;T'!DB32+UMSL!DB32</f>
        <v>53</v>
      </c>
      <c r="DC32" s="26">
        <f>MU!DC32+UMKC!DC32+'S&amp;T'!DC32+UMSL!DC32</f>
        <v>192</v>
      </c>
      <c r="DD32" s="26">
        <f t="shared" ref="DD32" si="68">DB32+DC32</f>
        <v>245</v>
      </c>
      <c r="DE32" s="26">
        <f>MU!DE32+UMKC!DE32+'S&amp;T'!DE32+UMSL!DE32</f>
        <v>75</v>
      </c>
      <c r="DF32" s="26">
        <f>MU!DF32+UMKC!DF32+'S&amp;T'!DF32+UMSL!DF32</f>
        <v>164</v>
      </c>
      <c r="DG32" s="26">
        <f t="shared" ref="DG32" si="69">DE32+DF32</f>
        <v>239</v>
      </c>
      <c r="DH32" s="26">
        <f>MU!DH32+UMKC!DH32+'S&amp;T'!DH32+UMSL!DH32</f>
        <v>56</v>
      </c>
      <c r="DI32" s="26">
        <f>MU!DI32+UMKC!DI32+'S&amp;T'!DI32+UMSL!DI32</f>
        <v>132</v>
      </c>
      <c r="DJ32" s="26">
        <f t="shared" ref="DJ32" si="70">DH32+DI32</f>
        <v>188</v>
      </c>
      <c r="DK32" s="26">
        <f>MU!DK32+UMKC!DK32+'S&amp;T'!DK32+UMSL!DK32</f>
        <v>45</v>
      </c>
      <c r="DL32" s="26">
        <f>MU!DL32+UMKC!DL32+'S&amp;T'!DL32+UMSL!DL32</f>
        <v>123</v>
      </c>
      <c r="DM32" s="26">
        <f t="shared" ref="DM32" si="71">DK32+DL32</f>
        <v>168</v>
      </c>
    </row>
    <row r="33" spans="1:117" ht="13.5" customHeight="1" x14ac:dyDescent="0.2">
      <c r="A33" s="16"/>
      <c r="E33" s="1" t="s">
        <v>61</v>
      </c>
      <c r="F33" s="11" t="str">
        <f>IF(AM31&gt;0,(AM33/AM31),"")</f>
        <v/>
      </c>
      <c r="G33" s="11" t="str">
        <f>IF(AP31&gt;0,(AP33/AP31),"")</f>
        <v/>
      </c>
      <c r="H33" s="11" t="str">
        <f>IF(AS31&gt;0,(AS33/AS31),"")</f>
        <v/>
      </c>
      <c r="I33" s="11">
        <f>IF(AV31&gt;0,(AV33/AV31),"")</f>
        <v>0.23963133640552994</v>
      </c>
      <c r="J33" s="11">
        <f>IF(AY31&gt;0,(AY33/AY31),"")</f>
        <v>0.22298850574712645</v>
      </c>
      <c r="K33" s="11">
        <f>IF(BB31&gt;0,(BB33/BB31),"")</f>
        <v>0.20898876404494382</v>
      </c>
      <c r="L33" s="11">
        <f>IF(BE31&gt;0,(BE33/BE31),"")</f>
        <v>0.2265625</v>
      </c>
      <c r="M33" s="11">
        <f>IF(BH31&gt;0,(BH33/BH31),"")</f>
        <v>0.24623115577889448</v>
      </c>
      <c r="N33" s="11">
        <f>IF(BK31&gt;0,(BK33/BK31),"")</f>
        <v>0.22020725388601037</v>
      </c>
      <c r="O33" s="11">
        <f>IF(BN31&gt;0,(BN33/BN31),"")</f>
        <v>0.18681318681318682</v>
      </c>
      <c r="P33" s="11">
        <f>IF(BQ31&gt;0,(BQ33/BQ31),"")</f>
        <v>0.21975308641975308</v>
      </c>
      <c r="Q33" s="11">
        <f>IF(BT31&gt;0,(BT33/BT31),"")</f>
        <v>0.18655097613882862</v>
      </c>
      <c r="R33" s="11">
        <f>IF(BW31&gt;0,(BW33/BW31),"")</f>
        <v>0.18257261410788381</v>
      </c>
      <c r="S33" s="11">
        <f>IF(BZ31&gt;0,(BZ33/BZ31),"")</f>
        <v>0.19696969696969696</v>
      </c>
      <c r="T33" s="11">
        <f t="shared" ref="T33" si="72">IF(CC31&gt;0,(CC33/CC31),"")</f>
        <v>0.1930116472545757</v>
      </c>
      <c r="U33" s="11">
        <f>IF(CF31&gt;0,(CF33/CF31),"")</f>
        <v>0.16616314199395771</v>
      </c>
      <c r="V33" s="11">
        <f>IF(CI31&gt;0,(CI33/CI31),"")</f>
        <v>0.19902120717781402</v>
      </c>
      <c r="W33" s="11">
        <f t="shared" ref="W33:W35" si="73">CL33/CL$31</f>
        <v>0.16690042075736325</v>
      </c>
      <c r="X33" s="11">
        <f>CO33/CO$31</f>
        <v>0.18125770653514181</v>
      </c>
      <c r="Y33" s="11">
        <f t="shared" ref="Y33:Y35" si="74">CR33/CR$31</f>
        <v>0.19811320754716982</v>
      </c>
      <c r="Z33" s="11">
        <f>CU33/CU$31</f>
        <v>0.17699115044247787</v>
      </c>
      <c r="AA33" s="11">
        <f>CX33/CX$31</f>
        <v>0.21308225966303271</v>
      </c>
      <c r="AB33" s="11">
        <f>DA33/DA$31</f>
        <v>0.1953125</v>
      </c>
      <c r="AC33" s="11">
        <f>DD33/DD$31</f>
        <v>0.21540312876052947</v>
      </c>
      <c r="AD33" s="11">
        <f>DG33/DG$31</f>
        <v>0.21087533156498675</v>
      </c>
      <c r="AE33" s="11">
        <f>DJ33/DJ$31</f>
        <v>0.17875210792580101</v>
      </c>
      <c r="AF33" s="11">
        <f>DM33/DM$31</f>
        <v>0.23294509151414308</v>
      </c>
      <c r="AG33" s="33"/>
      <c r="AJ33" s="1" t="s">
        <v>61</v>
      </c>
      <c r="AT33" s="26">
        <f>MU!AT33+UMKC!AT33+'S&amp;T'!AT33+UMSL!AT33</f>
        <v>34</v>
      </c>
      <c r="AU33" s="26">
        <f>MU!AU33+UMKC!AU33+'S&amp;T'!AU33+UMSL!AU33</f>
        <v>70</v>
      </c>
      <c r="AV33" s="26">
        <f t="shared" si="48"/>
        <v>104</v>
      </c>
      <c r="AW33" s="26">
        <f>MU!AW33+UMKC!AW33+'S&amp;T'!AW33+UMSL!AW33</f>
        <v>41</v>
      </c>
      <c r="AX33" s="26">
        <f>MU!AX33+UMKC!AX33+'S&amp;T'!AX33+UMSL!AX33</f>
        <v>56</v>
      </c>
      <c r="AY33" s="26">
        <f t="shared" si="49"/>
        <v>97</v>
      </c>
      <c r="AZ33" s="26">
        <f>MU!AZ33+UMKC!AZ33+'S&amp;T'!AZ33+UMSL!AZ33</f>
        <v>31</v>
      </c>
      <c r="BA33" s="26">
        <f>MU!BA33+UMKC!BA33+'S&amp;T'!BA33+UMSL!BA33</f>
        <v>62</v>
      </c>
      <c r="BB33" s="26">
        <f t="shared" si="50"/>
        <v>93</v>
      </c>
      <c r="BC33" s="26">
        <f>MU!BC33+UMKC!BC33+'S&amp;T'!BC33+UMSL!BC33</f>
        <v>31</v>
      </c>
      <c r="BD33" s="26">
        <f>MU!BD33+UMKC!BD33+'S&amp;T'!BD33+UMSL!BD33</f>
        <v>56</v>
      </c>
      <c r="BE33" s="26">
        <f t="shared" si="51"/>
        <v>87</v>
      </c>
      <c r="BF33" s="26">
        <f>MU!BF33+UMKC!BF33+'S&amp;T'!BF33+UMSL!BF33</f>
        <v>34</v>
      </c>
      <c r="BG33" s="26">
        <f>MU!BG33+UMKC!BG33+'S&amp;T'!BG33+UMSL!BG33</f>
        <v>64</v>
      </c>
      <c r="BH33" s="26">
        <f t="shared" si="52"/>
        <v>98</v>
      </c>
      <c r="BI33" s="26">
        <f>MU!BI33+UMKC!BI33+'S&amp;T'!BI33+UMSL!BI33</f>
        <v>31</v>
      </c>
      <c r="BJ33" s="26">
        <f>MU!BJ33+UMKC!BJ33+'S&amp;T'!BJ33+UMSL!BJ33</f>
        <v>54</v>
      </c>
      <c r="BK33" s="26">
        <f t="shared" si="53"/>
        <v>85</v>
      </c>
      <c r="BL33" s="26">
        <f>MU!BL33+UMKC!BL33+'S&amp;T'!BL33+UMSL!BL33</f>
        <v>23</v>
      </c>
      <c r="BM33" s="26">
        <f>MU!BM33+UMKC!BM33+'S&amp;T'!BM33+UMSL!BM33</f>
        <v>45</v>
      </c>
      <c r="BN33" s="26">
        <f t="shared" si="54"/>
        <v>68</v>
      </c>
      <c r="BO33" s="26">
        <f>MU!BO33+UMKC!BO33+'S&amp;T'!BO33+UMSL!BO33</f>
        <v>35</v>
      </c>
      <c r="BP33" s="26">
        <f>MU!BP33+UMKC!BP33+'S&amp;T'!BP33+UMSL!BP33</f>
        <v>54</v>
      </c>
      <c r="BQ33" s="26">
        <f t="shared" si="55"/>
        <v>89</v>
      </c>
      <c r="BR33" s="26">
        <f>MU!BR33+UMKC!BR33+'S&amp;T'!BR33+UMSL!BR33</f>
        <v>32</v>
      </c>
      <c r="BS33" s="26">
        <f>MU!BS33+UMKC!BS33+'S&amp;T'!BS33+UMSL!BS33</f>
        <v>54</v>
      </c>
      <c r="BT33" s="26">
        <f t="shared" si="56"/>
        <v>86</v>
      </c>
      <c r="BU33" s="26">
        <f>MU!BU33+UMKC!BU33+'S&amp;T'!BU33+UMSL!BU33</f>
        <v>38</v>
      </c>
      <c r="BV33" s="26">
        <f>MU!BV33+UMKC!BV33+'S&amp;T'!BV33+UMSL!BV33</f>
        <v>50</v>
      </c>
      <c r="BW33" s="26">
        <f t="shared" si="57"/>
        <v>88</v>
      </c>
      <c r="BX33" s="26">
        <f>MU!BX33+UMKC!BX33+'S&amp;T'!BX33+UMSL!BX33</f>
        <v>46</v>
      </c>
      <c r="BY33" s="26">
        <f>MU!BY33+UMKC!BY33+'S&amp;T'!BY33+UMSL!BY33</f>
        <v>58</v>
      </c>
      <c r="BZ33" s="26">
        <f t="shared" si="58"/>
        <v>104</v>
      </c>
      <c r="CA33" s="26">
        <f>MU!CA33+UMKC!CA33+'S&amp;T'!CA33+UMSL!CA33</f>
        <v>42</v>
      </c>
      <c r="CB33" s="26">
        <f>MU!CB33+UMKC!CB33+'S&amp;T'!CB33+UMSL!CB33</f>
        <v>74</v>
      </c>
      <c r="CC33" s="26">
        <f t="shared" si="59"/>
        <v>116</v>
      </c>
      <c r="CD33" s="26">
        <f>MU!CD33+UMKC!CD33+'S&amp;T'!CD33+UMSL!CD33</f>
        <v>38</v>
      </c>
      <c r="CE33" s="26">
        <f>MU!CE33+UMKC!CE33+'S&amp;T'!CE33+UMSL!CE33</f>
        <v>72</v>
      </c>
      <c r="CF33" s="26">
        <f t="shared" si="60"/>
        <v>110</v>
      </c>
      <c r="CG33" s="26">
        <f>MU!CG33+UMKC!CG33+'S&amp;T'!CG33+UMSL!CG33</f>
        <v>53</v>
      </c>
      <c r="CH33" s="26">
        <f>MU!CH33+UMKC!CH33+'S&amp;T'!CH33+UMSL!CH33</f>
        <v>69</v>
      </c>
      <c r="CI33" s="26">
        <f t="shared" si="61"/>
        <v>122</v>
      </c>
      <c r="CJ33" s="26">
        <f>MU!CJ33+UMKC!CJ33+'S&amp;T'!CJ33+UMSL!CJ33</f>
        <v>52</v>
      </c>
      <c r="CK33" s="26">
        <f>MU!CK33+UMKC!CK33+'S&amp;T'!CK33+UMSL!CK33</f>
        <v>67</v>
      </c>
      <c r="CL33" s="26">
        <f>CJ33+CK33</f>
        <v>119</v>
      </c>
      <c r="CM33" s="26">
        <f>MU!CM33+UMKC!CM33+'S&amp;T'!CM33+UMSL!CM33</f>
        <v>61</v>
      </c>
      <c r="CN33" s="26">
        <f>MU!CN33+UMKC!CN33+'S&amp;T'!CN33+UMSL!CN33</f>
        <v>86</v>
      </c>
      <c r="CO33" s="26">
        <f>CM33+CN33</f>
        <v>147</v>
      </c>
      <c r="CP33" s="26">
        <f>MU!CP33+UMKC!CP33+'S&amp;T'!CP33+UMSL!CP33</f>
        <v>78</v>
      </c>
      <c r="CQ33" s="26">
        <f>MU!CQ33+UMKC!CQ33+'S&amp;T'!CQ33+UMSL!CQ33</f>
        <v>90</v>
      </c>
      <c r="CR33" s="26">
        <f>CP33+CQ33</f>
        <v>168</v>
      </c>
      <c r="CS33" s="26">
        <f>MU!CS33+UMKC!CS33+'S&amp;T'!CS33+UMSL!CS33</f>
        <v>67</v>
      </c>
      <c r="CT33" s="26">
        <f>MU!CT33+UMKC!CT33+'S&amp;T'!CT33+UMSL!CT33</f>
        <v>93</v>
      </c>
      <c r="CU33" s="26">
        <f>CS33+CT33</f>
        <v>160</v>
      </c>
      <c r="CV33" s="26">
        <f>MU!CV33+UMKC!CV33+'S&amp;T'!CV33+UMSL!CV33</f>
        <v>87</v>
      </c>
      <c r="CW33" s="26">
        <f>MU!CW33+UMKC!CW33+'S&amp;T'!CW33+UMSL!CW33</f>
        <v>128</v>
      </c>
      <c r="CX33" s="26">
        <f>CV33+CW33</f>
        <v>215</v>
      </c>
      <c r="CY33" s="26">
        <f>MU!CY33+UMKC!CY33+'S&amp;T'!CY33+UMSL!CY33</f>
        <v>62</v>
      </c>
      <c r="CZ33" s="26">
        <f>MU!CZ33+UMKC!CZ33+'S&amp;T'!CZ33+UMSL!CZ33</f>
        <v>113</v>
      </c>
      <c r="DA33" s="26">
        <f>CY33+CZ33</f>
        <v>175</v>
      </c>
      <c r="DB33" s="26">
        <f>MU!DB33+UMKC!DB33+'S&amp;T'!DB33+UMSL!DB33</f>
        <v>76</v>
      </c>
      <c r="DC33" s="26">
        <f>MU!DC33+UMKC!DC33+'S&amp;T'!DC33+UMSL!DC33</f>
        <v>103</v>
      </c>
      <c r="DD33" s="26">
        <f>DB33+DC33</f>
        <v>179</v>
      </c>
      <c r="DE33" s="26">
        <f>MU!DE33+UMKC!DE33+'S&amp;T'!DE33+UMSL!DE33</f>
        <v>60</v>
      </c>
      <c r="DF33" s="26">
        <f>MU!DF33+UMKC!DF33+'S&amp;T'!DF33+UMSL!DF33</f>
        <v>99</v>
      </c>
      <c r="DG33" s="26">
        <f>DE33+DF33</f>
        <v>159</v>
      </c>
      <c r="DH33" s="26">
        <f>MU!DH33+UMKC!DH33+'S&amp;T'!DH33+UMSL!DH33</f>
        <v>49</v>
      </c>
      <c r="DI33" s="26">
        <f>MU!DI33+UMKC!DI33+'S&amp;T'!DI33+UMSL!DI33</f>
        <v>57</v>
      </c>
      <c r="DJ33" s="26">
        <f>DH33+DI33</f>
        <v>106</v>
      </c>
      <c r="DK33" s="26">
        <f>MU!DK33+UMKC!DK33+'S&amp;T'!DK33+UMSL!DK33</f>
        <v>61</v>
      </c>
      <c r="DL33" s="26">
        <f>MU!DL33+UMKC!DL33+'S&amp;T'!DL33+UMSL!DL33</f>
        <v>79</v>
      </c>
      <c r="DM33" s="26">
        <f>DK33+DL33</f>
        <v>140</v>
      </c>
    </row>
    <row r="34" spans="1:117" ht="13.5" customHeight="1" x14ac:dyDescent="0.2">
      <c r="A34" s="16"/>
      <c r="E34" s="1" t="s">
        <v>62</v>
      </c>
      <c r="F34" s="13" t="str">
        <f>IF(AM31&gt;0,(AM34/AM31),"")</f>
        <v/>
      </c>
      <c r="G34" s="13" t="str">
        <f>IF(AP31&gt;0,(AP34/AP31),"")</f>
        <v/>
      </c>
      <c r="H34" s="13" t="str">
        <f>IF(AS31&gt;0,(AS34/AS31),"")</f>
        <v/>
      </c>
      <c r="I34" s="13">
        <f>IF(AV31&gt;0,(AV34/AV31),"")</f>
        <v>6.2211981566820278E-2</v>
      </c>
      <c r="J34" s="13">
        <f>IF(AY31&gt;0,(AY34/AY31),"")</f>
        <v>8.5057471264367815E-2</v>
      </c>
      <c r="K34" s="13">
        <f>IF(BB31&gt;0,(BB34/BB31),"")</f>
        <v>7.1910112359550568E-2</v>
      </c>
      <c r="L34" s="13">
        <f>IF(BE31&gt;0,(BE34/BE31),"")</f>
        <v>6.7708333333333329E-2</v>
      </c>
      <c r="M34" s="13">
        <f>IF(BH31&gt;0,(BH34/BH31),"")</f>
        <v>5.5276381909547742E-2</v>
      </c>
      <c r="N34" s="13">
        <f>IF(BK31&gt;0,(BK34/BK31),"")</f>
        <v>4.145077720207254E-2</v>
      </c>
      <c r="O34" s="13">
        <f>IF(BN31&gt;0,(BN34/BN31),"")</f>
        <v>7.1428571428571425E-2</v>
      </c>
      <c r="P34" s="13">
        <f>IF(BQ31&gt;0,(BQ34/BQ31),"")</f>
        <v>7.160493827160494E-2</v>
      </c>
      <c r="Q34" s="13">
        <f>IF(BT31&gt;0,(BT34/BT31),"")</f>
        <v>6.2906724511930592E-2</v>
      </c>
      <c r="R34" s="13">
        <f>IF(BW31&gt;0,(BW34/BW31),"")</f>
        <v>6.8464730290456438E-2</v>
      </c>
      <c r="S34" s="13">
        <f>IF(BZ31&gt;0,(BZ34/BZ31),"")</f>
        <v>7.0075757575757569E-2</v>
      </c>
      <c r="T34" s="13">
        <f t="shared" ref="T34" si="75">IF(CC31&gt;0,(CC34/CC31),"")</f>
        <v>5.1580698835274545E-2</v>
      </c>
      <c r="U34" s="13">
        <f>IF(CF31&gt;0,(CF34/CF31),"")</f>
        <v>6.4954682779456194E-2</v>
      </c>
      <c r="V34" s="13">
        <f>IF(CI31&gt;0,(CI34/CI31),"")</f>
        <v>6.0358890701468187E-2</v>
      </c>
      <c r="W34" s="13">
        <f t="shared" si="73"/>
        <v>5.1893408134642355E-2</v>
      </c>
      <c r="X34" s="13">
        <f>CO34/CO$31</f>
        <v>5.1787916152897656E-2</v>
      </c>
      <c r="Y34" s="13">
        <f t="shared" si="74"/>
        <v>6.1320754716981132E-2</v>
      </c>
      <c r="Z34" s="13">
        <f>CU34/CU$31</f>
        <v>4.6460176991150445E-2</v>
      </c>
      <c r="AA34" s="13">
        <f>CX34/CX$31</f>
        <v>3.3696729435084241E-2</v>
      </c>
      <c r="AB34" s="13">
        <f>DA34/DA$31</f>
        <v>3.90625E-2</v>
      </c>
      <c r="AC34" s="13">
        <f>DD34/DD$31</f>
        <v>3.7304452466907341E-2</v>
      </c>
      <c r="AD34" s="13">
        <f>DG34/DG$31</f>
        <v>4.9071618037135278E-2</v>
      </c>
      <c r="AE34" s="13">
        <f>DJ34/DJ$31</f>
        <v>3.0354131534569982E-2</v>
      </c>
      <c r="AF34" s="13">
        <f>DM34/DM$31</f>
        <v>3.8269550748752081E-2</v>
      </c>
      <c r="AG34" s="33"/>
      <c r="AJ34" s="1" t="s">
        <v>62</v>
      </c>
      <c r="AT34" s="26">
        <f>MU!AT34+UMKC!AT34+'S&amp;T'!AT34+UMSL!AT34</f>
        <v>11</v>
      </c>
      <c r="AU34" s="26">
        <f>MU!AU34+UMKC!AU34+'S&amp;T'!AU34+UMSL!AU34</f>
        <v>16</v>
      </c>
      <c r="AV34" s="26">
        <f t="shared" si="48"/>
        <v>27</v>
      </c>
      <c r="AW34" s="26">
        <f>MU!AW34+UMKC!AW34+'S&amp;T'!AW34+UMSL!AW34</f>
        <v>11</v>
      </c>
      <c r="AX34" s="26">
        <f>MU!AX34+UMKC!AX34+'S&amp;T'!AX34+UMSL!AX34</f>
        <v>26</v>
      </c>
      <c r="AY34" s="26">
        <f t="shared" si="49"/>
        <v>37</v>
      </c>
      <c r="AZ34" s="26">
        <f>MU!AZ34+UMKC!AZ34+'S&amp;T'!AZ34+UMSL!AZ34</f>
        <v>18</v>
      </c>
      <c r="BA34" s="26">
        <f>MU!BA34+UMKC!BA34+'S&amp;T'!BA34+UMSL!BA34</f>
        <v>14</v>
      </c>
      <c r="BB34" s="26">
        <f t="shared" si="50"/>
        <v>32</v>
      </c>
      <c r="BC34" s="26">
        <f>MU!BC34+UMKC!BC34+'S&amp;T'!BC34+UMSL!BC34</f>
        <v>10</v>
      </c>
      <c r="BD34" s="26">
        <f>MU!BD34+UMKC!BD34+'S&amp;T'!BD34+UMSL!BD34</f>
        <v>16</v>
      </c>
      <c r="BE34" s="26">
        <f t="shared" si="51"/>
        <v>26</v>
      </c>
      <c r="BF34" s="26">
        <f>MU!BF34+UMKC!BF34+'S&amp;T'!BF34+UMSL!BF34</f>
        <v>11</v>
      </c>
      <c r="BG34" s="26">
        <f>MU!BG34+UMKC!BG34+'S&amp;T'!BG34+UMSL!BG34</f>
        <v>11</v>
      </c>
      <c r="BH34" s="26">
        <f t="shared" si="52"/>
        <v>22</v>
      </c>
      <c r="BI34" s="26">
        <f>MU!BI34+UMKC!BI34+'S&amp;T'!BI34+UMSL!BI34</f>
        <v>10</v>
      </c>
      <c r="BJ34" s="26">
        <f>MU!BJ34+UMKC!BJ34+'S&amp;T'!BJ34+UMSL!BJ34</f>
        <v>6</v>
      </c>
      <c r="BK34" s="26">
        <f t="shared" si="53"/>
        <v>16</v>
      </c>
      <c r="BL34" s="26">
        <f>MU!BL34+UMKC!BL34+'S&amp;T'!BL34+UMSL!BL34</f>
        <v>13</v>
      </c>
      <c r="BM34" s="26">
        <f>MU!BM34+UMKC!BM34+'S&amp;T'!BM34+UMSL!BM34</f>
        <v>13</v>
      </c>
      <c r="BN34" s="26">
        <f t="shared" si="54"/>
        <v>26</v>
      </c>
      <c r="BO34" s="26">
        <f>MU!BO34+UMKC!BO34+'S&amp;T'!BO34+UMSL!BO34</f>
        <v>20</v>
      </c>
      <c r="BP34" s="26">
        <f>MU!BP34+UMKC!BP34+'S&amp;T'!BP34+UMSL!BP34</f>
        <v>9</v>
      </c>
      <c r="BQ34" s="26">
        <f t="shared" si="55"/>
        <v>29</v>
      </c>
      <c r="BR34" s="26">
        <f>MU!BR34+UMKC!BR34+'S&amp;T'!BR34+UMSL!BR34</f>
        <v>13</v>
      </c>
      <c r="BS34" s="26">
        <f>MU!BS34+UMKC!BS34+'S&amp;T'!BS34+UMSL!BS34</f>
        <v>16</v>
      </c>
      <c r="BT34" s="26">
        <f t="shared" si="56"/>
        <v>29</v>
      </c>
      <c r="BU34" s="26">
        <f>MU!BU34+UMKC!BU34+'S&amp;T'!BU34+UMSL!BU34</f>
        <v>16</v>
      </c>
      <c r="BV34" s="26">
        <f>MU!BV34+UMKC!BV34+'S&amp;T'!BV34+UMSL!BV34</f>
        <v>17</v>
      </c>
      <c r="BW34" s="26">
        <f t="shared" si="57"/>
        <v>33</v>
      </c>
      <c r="BX34" s="26">
        <f>MU!BX34+UMKC!BX34+'S&amp;T'!BX34+UMSL!BX34</f>
        <v>17</v>
      </c>
      <c r="BY34" s="26">
        <f>MU!BY34+UMKC!BY34+'S&amp;T'!BY34+UMSL!BY34</f>
        <v>20</v>
      </c>
      <c r="BZ34" s="26">
        <f>BX34+BY34</f>
        <v>37</v>
      </c>
      <c r="CA34" s="26">
        <f>MU!CA34+UMKC!CA34+'S&amp;T'!CA34+UMSL!CA34</f>
        <v>13</v>
      </c>
      <c r="CB34" s="26">
        <f>MU!CB34+UMKC!CB34+'S&amp;T'!CB34+UMSL!CB34</f>
        <v>18</v>
      </c>
      <c r="CC34" s="26">
        <f t="shared" si="59"/>
        <v>31</v>
      </c>
      <c r="CD34" s="26">
        <f>MU!CD34+UMKC!CD34+'S&amp;T'!CD34+UMSL!CD34</f>
        <v>21</v>
      </c>
      <c r="CE34" s="26">
        <f>MU!CE34+UMKC!CE34+'S&amp;T'!CE34+UMSL!CE34</f>
        <v>22</v>
      </c>
      <c r="CF34" s="26">
        <f t="shared" si="60"/>
        <v>43</v>
      </c>
      <c r="CG34" s="26">
        <f>MU!CG34+UMKC!CG34+'S&amp;T'!CG34+UMSL!CG34</f>
        <v>17</v>
      </c>
      <c r="CH34" s="26">
        <f>MU!CH34+UMKC!CH34+'S&amp;T'!CH34+UMSL!CH34</f>
        <v>20</v>
      </c>
      <c r="CI34" s="26">
        <f t="shared" si="61"/>
        <v>37</v>
      </c>
      <c r="CJ34" s="26">
        <f>MU!CJ34+UMKC!CJ34+'S&amp;T'!CJ34+UMSL!CJ34</f>
        <v>16</v>
      </c>
      <c r="CK34" s="26">
        <f>MU!CK34+UMKC!CK34+'S&amp;T'!CK34+UMSL!CK34</f>
        <v>21</v>
      </c>
      <c r="CL34" s="26">
        <f>CJ34+CK34</f>
        <v>37</v>
      </c>
      <c r="CM34" s="26">
        <f>MU!CM34+UMKC!CM34+'S&amp;T'!CM34+UMSL!CM34</f>
        <v>21</v>
      </c>
      <c r="CN34" s="26">
        <f>MU!CN34+UMKC!CN34+'S&amp;T'!CN34+UMSL!CN34</f>
        <v>21</v>
      </c>
      <c r="CO34" s="26">
        <f>CM34+CN34</f>
        <v>42</v>
      </c>
      <c r="CP34" s="26">
        <f>MU!CP34+UMKC!CP34+'S&amp;T'!CP34+UMSL!CP34</f>
        <v>25</v>
      </c>
      <c r="CQ34" s="26">
        <f>MU!CQ34+UMKC!CQ34+'S&amp;T'!CQ34+UMSL!CQ34</f>
        <v>27</v>
      </c>
      <c r="CR34" s="26">
        <f>CP34+CQ34</f>
        <v>52</v>
      </c>
      <c r="CS34" s="26">
        <f>MU!CS34+UMKC!CS34+'S&amp;T'!CS34+UMSL!CS34</f>
        <v>14</v>
      </c>
      <c r="CT34" s="26">
        <f>MU!CT34+UMKC!CT34+'S&amp;T'!CT34+UMSL!CT34</f>
        <v>28</v>
      </c>
      <c r="CU34" s="26">
        <f>CS34+CT34</f>
        <v>42</v>
      </c>
      <c r="CV34" s="26">
        <f>MU!CV34+UMKC!CV34+'S&amp;T'!CV34+UMSL!CV34</f>
        <v>19</v>
      </c>
      <c r="CW34" s="26">
        <f>MU!CW34+UMKC!CW34+'S&amp;T'!CW34+UMSL!CW34</f>
        <v>15</v>
      </c>
      <c r="CX34" s="26">
        <f>CV34+CW34</f>
        <v>34</v>
      </c>
      <c r="CY34" s="26">
        <f>MU!CY34+UMKC!CY34+'S&amp;T'!CY34+UMSL!CY34</f>
        <v>16</v>
      </c>
      <c r="CZ34" s="26">
        <f>MU!CZ34+UMKC!CZ34+'S&amp;T'!CZ34+UMSL!CZ34</f>
        <v>19</v>
      </c>
      <c r="DA34" s="26">
        <f>CY34+CZ34</f>
        <v>35</v>
      </c>
      <c r="DB34" s="26">
        <f>MU!DB34+UMKC!DB34+'S&amp;T'!DB34+UMSL!DB34</f>
        <v>16</v>
      </c>
      <c r="DC34" s="26">
        <f>MU!DC34+UMKC!DC34+'S&amp;T'!DC34+UMSL!DC34</f>
        <v>15</v>
      </c>
      <c r="DD34" s="26">
        <f>DB34+DC34</f>
        <v>31</v>
      </c>
      <c r="DE34" s="26">
        <f>MU!DE34+UMKC!DE34+'S&amp;T'!DE34+UMSL!DE34</f>
        <v>23</v>
      </c>
      <c r="DF34" s="26">
        <f>MU!DF34+UMKC!DF34+'S&amp;T'!DF34+UMSL!DF34</f>
        <v>14</v>
      </c>
      <c r="DG34" s="26">
        <f>DE34+DF34</f>
        <v>37</v>
      </c>
      <c r="DH34" s="26">
        <f>MU!DH34+UMKC!DH34+'S&amp;T'!DH34+UMSL!DH34</f>
        <v>8</v>
      </c>
      <c r="DI34" s="26">
        <f>MU!DI34+UMKC!DI34+'S&amp;T'!DI34+UMSL!DI34</f>
        <v>10</v>
      </c>
      <c r="DJ34" s="26">
        <f>DH34+DI34</f>
        <v>18</v>
      </c>
      <c r="DK34" s="26">
        <f>MU!DK34+UMKC!DK34+'S&amp;T'!DK34+UMSL!DK34</f>
        <v>12</v>
      </c>
      <c r="DL34" s="26">
        <f>MU!DL34+UMKC!DL34+'S&amp;T'!DL34+UMSL!DL34</f>
        <v>11</v>
      </c>
      <c r="DM34" s="26">
        <f>DK34+DL34</f>
        <v>23</v>
      </c>
    </row>
    <row r="35" spans="1:117" ht="13.5" customHeight="1" x14ac:dyDescent="0.2">
      <c r="A35" s="16"/>
      <c r="E35" s="2"/>
      <c r="F35" s="11" t="str">
        <f>IF(AM31&gt;0,(AM35/AM31),"")</f>
        <v/>
      </c>
      <c r="G35" s="11" t="str">
        <f>IF(AP31&gt;0,(AP35/AP31),"")</f>
        <v/>
      </c>
      <c r="H35" s="11" t="str">
        <f>IF(AS31&gt;0,(AS35/AS31),"")</f>
        <v/>
      </c>
      <c r="I35" s="11">
        <f>IF(AV31&gt;0,(AV35/AV31),"")</f>
        <v>0.42396313364055299</v>
      </c>
      <c r="J35" s="11">
        <f>IF(AY31&gt;0,(AY35/AY31),"")</f>
        <v>0.46206896551724136</v>
      </c>
      <c r="K35" s="11">
        <f>IF(BB31&gt;0,(BB35/BB31),"")</f>
        <v>0.43820224719101125</v>
      </c>
      <c r="L35" s="11">
        <f>IF(BE31&gt;0,(BE35/BE31),"")</f>
        <v>0.51041666666666663</v>
      </c>
      <c r="M35" s="11">
        <f>IF(BH31&gt;0,(BH35/BH31),"")</f>
        <v>0.53768844221105527</v>
      </c>
      <c r="N35" s="11">
        <f>IF(BK31&gt;0,(BK35/BK31),"")</f>
        <v>0.4844559585492228</v>
      </c>
      <c r="O35" s="11">
        <f>IF(BN31&gt;0,(BN35/BN31),"")</f>
        <v>0.49450549450549453</v>
      </c>
      <c r="P35" s="11">
        <f>IF(BQ31&gt;0,(BQ35/BQ31),"")</f>
        <v>0.47901234567901235</v>
      </c>
      <c r="Q35" s="11">
        <f>IF(BT31&gt;0,(BT35/BT31),"")</f>
        <v>0.46637744034707157</v>
      </c>
      <c r="R35" s="11">
        <f>IF(BW31&gt;0,(BW35/BW31),"")</f>
        <v>0.50207468879668049</v>
      </c>
      <c r="S35" s="11">
        <f>IF(BZ31&gt;0,(BZ35/BZ31),"")</f>
        <v>0.46022727272727271</v>
      </c>
      <c r="T35" s="11">
        <f t="shared" ref="T35" si="76">IF(CC31&gt;0,(CC35/CC31),"")</f>
        <v>0.47088186356073214</v>
      </c>
      <c r="U35" s="11">
        <f>IF(CF31&gt;0,(CF35/CF31),"")</f>
        <v>0.45921450151057402</v>
      </c>
      <c r="V35" s="11">
        <f>IF(CI31&gt;0,(CI35/CI31),"")</f>
        <v>0.4535073409461664</v>
      </c>
      <c r="W35" s="11">
        <f t="shared" si="73"/>
        <v>0.45441795231416549</v>
      </c>
      <c r="X35" s="11">
        <f>CO35/CO$31</f>
        <v>0.45745992601726265</v>
      </c>
      <c r="Y35" s="11">
        <f t="shared" si="74"/>
        <v>0.47759433962264153</v>
      </c>
      <c r="Z35" s="11">
        <f>CU35/CU$31</f>
        <v>0.44579646017699115</v>
      </c>
      <c r="AA35" s="11">
        <f>CX35/CX$31</f>
        <v>0.46878097125867196</v>
      </c>
      <c r="AB35" s="11">
        <f>DA35/DA$31</f>
        <v>0.49330357142857145</v>
      </c>
      <c r="AC35" s="11">
        <f>DD35/DD31</f>
        <v>0.5475330926594465</v>
      </c>
      <c r="AD35" s="11">
        <f>DG35/DG$31</f>
        <v>0.57692307692307687</v>
      </c>
      <c r="AE35" s="11">
        <f>DJ35/DJ$31</f>
        <v>0.52613827993254636</v>
      </c>
      <c r="AF35" s="11">
        <f>DM35/DM$31</f>
        <v>0.55074875207986684</v>
      </c>
      <c r="AG35" s="34"/>
      <c r="AJ35" s="5" t="s">
        <v>88</v>
      </c>
      <c r="AT35" s="26">
        <f t="shared" ref="AT35:CH35" si="77">SUM(AT32:AT34)</f>
        <v>53</v>
      </c>
      <c r="AU35" s="26">
        <f t="shared" si="77"/>
        <v>131</v>
      </c>
      <c r="AV35" s="26">
        <f t="shared" si="77"/>
        <v>184</v>
      </c>
      <c r="AW35" s="26">
        <f t="shared" si="77"/>
        <v>68</v>
      </c>
      <c r="AX35" s="26">
        <f t="shared" si="77"/>
        <v>133</v>
      </c>
      <c r="AY35" s="26">
        <f t="shared" si="77"/>
        <v>201</v>
      </c>
      <c r="AZ35" s="26">
        <f t="shared" si="77"/>
        <v>62</v>
      </c>
      <c r="BA35" s="26">
        <f t="shared" si="77"/>
        <v>133</v>
      </c>
      <c r="BB35" s="26">
        <f t="shared" si="77"/>
        <v>195</v>
      </c>
      <c r="BC35" s="26">
        <f t="shared" si="77"/>
        <v>62</v>
      </c>
      <c r="BD35" s="26">
        <f t="shared" si="77"/>
        <v>134</v>
      </c>
      <c r="BE35" s="26">
        <f t="shared" si="77"/>
        <v>196</v>
      </c>
      <c r="BF35" s="26">
        <f t="shared" si="77"/>
        <v>64</v>
      </c>
      <c r="BG35" s="26">
        <f t="shared" si="77"/>
        <v>150</v>
      </c>
      <c r="BH35" s="26">
        <f t="shared" si="77"/>
        <v>214</v>
      </c>
      <c r="BI35" s="26">
        <f t="shared" si="77"/>
        <v>60</v>
      </c>
      <c r="BJ35" s="26">
        <f t="shared" si="77"/>
        <v>127</v>
      </c>
      <c r="BK35" s="26">
        <f t="shared" si="77"/>
        <v>187</v>
      </c>
      <c r="BL35" s="26">
        <f t="shared" si="77"/>
        <v>58</v>
      </c>
      <c r="BM35" s="26">
        <f t="shared" si="77"/>
        <v>122</v>
      </c>
      <c r="BN35" s="26">
        <f t="shared" si="77"/>
        <v>180</v>
      </c>
      <c r="BO35" s="26">
        <f t="shared" si="77"/>
        <v>73</v>
      </c>
      <c r="BP35" s="26">
        <f t="shared" si="77"/>
        <v>121</v>
      </c>
      <c r="BQ35" s="26">
        <f t="shared" si="77"/>
        <v>194</v>
      </c>
      <c r="BR35" s="26">
        <f t="shared" si="77"/>
        <v>64</v>
      </c>
      <c r="BS35" s="26">
        <f t="shared" si="77"/>
        <v>151</v>
      </c>
      <c r="BT35" s="26">
        <f t="shared" si="77"/>
        <v>215</v>
      </c>
      <c r="BU35" s="26">
        <f t="shared" si="77"/>
        <v>86</v>
      </c>
      <c r="BV35" s="26">
        <f t="shared" si="77"/>
        <v>156</v>
      </c>
      <c r="BW35" s="26">
        <f t="shared" si="77"/>
        <v>242</v>
      </c>
      <c r="BX35" s="26">
        <f t="shared" si="77"/>
        <v>84</v>
      </c>
      <c r="BY35" s="26">
        <f t="shared" si="77"/>
        <v>159</v>
      </c>
      <c r="BZ35" s="26">
        <f t="shared" si="77"/>
        <v>243</v>
      </c>
      <c r="CA35" s="26">
        <f t="shared" si="77"/>
        <v>89</v>
      </c>
      <c r="CB35" s="26">
        <f t="shared" si="77"/>
        <v>194</v>
      </c>
      <c r="CC35" s="26">
        <f t="shared" si="77"/>
        <v>283</v>
      </c>
      <c r="CD35" s="26">
        <f t="shared" si="77"/>
        <v>100</v>
      </c>
      <c r="CE35" s="26">
        <f t="shared" si="77"/>
        <v>204</v>
      </c>
      <c r="CF35" s="26">
        <f t="shared" si="77"/>
        <v>304</v>
      </c>
      <c r="CG35" s="26">
        <f t="shared" si="77"/>
        <v>95</v>
      </c>
      <c r="CH35" s="26">
        <f t="shared" si="77"/>
        <v>183</v>
      </c>
      <c r="CI35" s="26">
        <f>SUM(CI32:CI34)</f>
        <v>278</v>
      </c>
      <c r="CJ35" s="26">
        <f t="shared" ref="CJ35" si="78">SUM(CJ32:CJ34)</f>
        <v>115</v>
      </c>
      <c r="CK35" s="26">
        <f>SUM(CK32:CK34)</f>
        <v>209</v>
      </c>
      <c r="CL35" s="26">
        <f t="shared" ref="CL35:CM35" si="79">SUM(CL32:CL34)</f>
        <v>324</v>
      </c>
      <c r="CM35" s="26">
        <f t="shared" si="79"/>
        <v>139</v>
      </c>
      <c r="CN35" s="26">
        <f>SUM(CN32:CN34)</f>
        <v>232</v>
      </c>
      <c r="CO35" s="26">
        <f t="shared" ref="CO35:CP35" si="80">SUM(CO32:CO34)</f>
        <v>371</v>
      </c>
      <c r="CP35" s="26">
        <f t="shared" si="80"/>
        <v>160</v>
      </c>
      <c r="CQ35" s="26">
        <f>SUM(CQ32:CQ34)</f>
        <v>245</v>
      </c>
      <c r="CR35" s="26">
        <f t="shared" ref="CR35:CS35" si="81">SUM(CR32:CR34)</f>
        <v>405</v>
      </c>
      <c r="CS35" s="26">
        <f t="shared" si="81"/>
        <v>119</v>
      </c>
      <c r="CT35" s="26">
        <f>SUM(CT32:CT34)</f>
        <v>284</v>
      </c>
      <c r="CU35" s="26">
        <f t="shared" ref="CU35:CV35" si="82">SUM(CU32:CU34)</f>
        <v>403</v>
      </c>
      <c r="CV35" s="26">
        <f t="shared" si="82"/>
        <v>163</v>
      </c>
      <c r="CW35" s="26">
        <f>SUM(CW32:CW34)</f>
        <v>310</v>
      </c>
      <c r="CX35" s="26">
        <f t="shared" ref="CX35:CY35" si="83">SUM(CX32:CX34)</f>
        <v>473</v>
      </c>
      <c r="CY35" s="26">
        <f t="shared" si="83"/>
        <v>123</v>
      </c>
      <c r="CZ35" s="26">
        <f>SUM(CZ32:CZ34)</f>
        <v>319</v>
      </c>
      <c r="DA35" s="26">
        <f t="shared" ref="DA35:DB35" si="84">SUM(DA32:DA34)</f>
        <v>442</v>
      </c>
      <c r="DB35" s="26">
        <f t="shared" si="84"/>
        <v>145</v>
      </c>
      <c r="DC35" s="26">
        <f>SUM(DC32:DC34)</f>
        <v>310</v>
      </c>
      <c r="DD35" s="26">
        <f t="shared" ref="DD35:DE35" si="85">SUM(DD32:DD34)</f>
        <v>455</v>
      </c>
      <c r="DE35" s="26">
        <f t="shared" si="85"/>
        <v>158</v>
      </c>
      <c r="DF35" s="26">
        <f>SUM(DF32:DF34)</f>
        <v>277</v>
      </c>
      <c r="DG35" s="26">
        <f t="shared" ref="DG35:DH35" si="86">SUM(DG32:DG34)</f>
        <v>435</v>
      </c>
      <c r="DH35" s="26">
        <f t="shared" si="86"/>
        <v>113</v>
      </c>
      <c r="DI35" s="26">
        <f>SUM(DI32:DI34)</f>
        <v>199</v>
      </c>
      <c r="DJ35" s="26">
        <f t="shared" ref="DJ35:DK35" si="87">SUM(DJ32:DJ34)</f>
        <v>312</v>
      </c>
      <c r="DK35" s="26">
        <f t="shared" si="87"/>
        <v>118</v>
      </c>
      <c r="DL35" s="26">
        <f>SUM(DL32:DL34)</f>
        <v>213</v>
      </c>
      <c r="DM35" s="26">
        <f t="shared" ref="DM35" si="88">SUM(DM32:DM34)</f>
        <v>331</v>
      </c>
    </row>
    <row r="36" spans="1:117" ht="13.5" customHeight="1" x14ac:dyDescent="0.25">
      <c r="A36" s="16"/>
      <c r="C36" s="2" t="s">
        <v>122</v>
      </c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 s="35"/>
      <c r="AK36" s="52" t="s">
        <v>122</v>
      </c>
      <c r="AL36" s="52"/>
      <c r="AM36" s="52"/>
      <c r="AN36" s="52"/>
      <c r="AO36" s="52"/>
      <c r="AP36" s="52"/>
      <c r="AQ36" s="52"/>
      <c r="AR36" s="52"/>
      <c r="AS36" s="52"/>
      <c r="AT36" s="56"/>
      <c r="AU36" s="56"/>
      <c r="AV36" s="56"/>
      <c r="AW36" s="56"/>
      <c r="AX36" s="56"/>
      <c r="AY36" s="56"/>
      <c r="AZ36" s="56"/>
      <c r="BA36" s="56"/>
      <c r="BB36" s="56"/>
      <c r="BC36" s="56"/>
      <c r="BD36" s="56"/>
      <c r="BE36" s="56"/>
      <c r="BF36" s="56"/>
      <c r="BG36" s="56"/>
      <c r="BH36" s="56"/>
      <c r="BI36" s="56"/>
      <c r="BJ36" s="56"/>
      <c r="BK36" s="56"/>
      <c r="BL36" s="56"/>
      <c r="BM36" s="56"/>
      <c r="BN36" s="56"/>
      <c r="BO36" s="56"/>
      <c r="BP36" s="56"/>
      <c r="BQ36" s="56"/>
      <c r="BR36" s="56"/>
      <c r="BS36" s="56"/>
      <c r="BT36" s="56"/>
      <c r="BU36" s="56"/>
      <c r="BV36" s="56"/>
      <c r="BW36" s="56"/>
      <c r="BX36" s="56"/>
      <c r="BY36" s="56"/>
      <c r="BZ36" s="56"/>
      <c r="CA36" s="56"/>
      <c r="CB36" s="56"/>
      <c r="CC36" s="56"/>
      <c r="CD36" s="56"/>
      <c r="CE36" s="56"/>
      <c r="CF36" s="56"/>
      <c r="CG36" s="56"/>
      <c r="CH36" s="56"/>
      <c r="CI36" s="56"/>
      <c r="CJ36" s="55"/>
      <c r="CK36" s="55"/>
      <c r="CL36" s="55"/>
      <c r="CM36" s="55"/>
      <c r="CN36" s="55"/>
      <c r="CO36" s="55"/>
      <c r="CP36" s="55"/>
      <c r="CQ36" s="55"/>
      <c r="CR36" s="55"/>
      <c r="CS36" s="55"/>
      <c r="CT36" s="55"/>
      <c r="CU36" s="55"/>
      <c r="CV36" s="55"/>
      <c r="CW36" s="55"/>
      <c r="CX36" s="55"/>
      <c r="CY36" s="55"/>
      <c r="CZ36" s="55"/>
      <c r="DA36" s="55"/>
      <c r="DB36" s="55"/>
      <c r="DC36" s="55"/>
      <c r="DD36" s="55"/>
      <c r="DE36" s="55"/>
      <c r="DF36" s="55"/>
      <c r="DG36" s="55"/>
      <c r="DH36" s="55"/>
      <c r="DI36" s="55"/>
      <c r="DJ36" s="55"/>
      <c r="DK36" s="55"/>
      <c r="DL36" s="55"/>
      <c r="DM36" s="55"/>
    </row>
    <row r="37" spans="1:117" ht="13.5" customHeight="1" x14ac:dyDescent="0.2">
      <c r="A37" s="16"/>
      <c r="D37" s="1" t="s">
        <v>65</v>
      </c>
      <c r="E37" s="2"/>
      <c r="F37" s="8"/>
      <c r="G37" s="8"/>
      <c r="H37" s="8"/>
      <c r="I37" s="8">
        <f>AV37</f>
        <v>82</v>
      </c>
      <c r="J37" s="8">
        <f>AY37</f>
        <v>94</v>
      </c>
      <c r="K37" s="8">
        <f>BB37</f>
        <v>87</v>
      </c>
      <c r="L37" s="8">
        <f>BE37</f>
        <v>83</v>
      </c>
      <c r="M37" s="8">
        <f>BH37</f>
        <v>78</v>
      </c>
      <c r="N37" s="8">
        <f>BK37</f>
        <v>93</v>
      </c>
      <c r="O37" s="8">
        <f>BN37</f>
        <v>93</v>
      </c>
      <c r="P37" s="8">
        <f>BQ37</f>
        <v>94</v>
      </c>
      <c r="Q37" s="8">
        <f>BT37</f>
        <v>115</v>
      </c>
      <c r="R37" s="8">
        <f>BW37</f>
        <v>135</v>
      </c>
      <c r="S37" s="8">
        <f>BZ37</f>
        <v>144</v>
      </c>
      <c r="T37" s="8">
        <f t="shared" ref="T37" si="89">CC37</f>
        <v>173</v>
      </c>
      <c r="U37" s="8">
        <f>CF37</f>
        <v>173</v>
      </c>
      <c r="V37" s="8">
        <f>CI37</f>
        <v>160</v>
      </c>
      <c r="W37" s="8">
        <f>CL37</f>
        <v>184</v>
      </c>
      <c r="X37" s="8">
        <f>CO37</f>
        <v>235</v>
      </c>
      <c r="Y37" s="8">
        <f>CR37</f>
        <v>308</v>
      </c>
      <c r="Z37" s="8">
        <f>CU37</f>
        <v>341</v>
      </c>
      <c r="AA37" s="8">
        <f>CX37</f>
        <v>346</v>
      </c>
      <c r="AB37" s="8">
        <f>DA37</f>
        <v>364</v>
      </c>
      <c r="AC37" s="8">
        <f>DD37</f>
        <v>374</v>
      </c>
      <c r="AD37" s="8">
        <f>DG37</f>
        <v>435</v>
      </c>
      <c r="AE37" s="8">
        <f>DJ37</f>
        <v>384</v>
      </c>
      <c r="AF37" s="8">
        <f>DM37</f>
        <v>404</v>
      </c>
      <c r="AG37" s="9"/>
      <c r="AH37" s="8"/>
      <c r="AI37" s="1" t="s">
        <v>65</v>
      </c>
      <c r="AT37" s="26">
        <f>MU!AT37+UMKC!AT37+'S&amp;T'!AT37+UMSL!AT37</f>
        <v>36</v>
      </c>
      <c r="AU37" s="26">
        <f>MU!AU37+UMKC!AU37+'S&amp;T'!AU37+UMSL!AU37</f>
        <v>46</v>
      </c>
      <c r="AV37" s="26">
        <f>AT37+AU37</f>
        <v>82</v>
      </c>
      <c r="AW37" s="26">
        <f>MU!AW37+UMKC!AW37+'S&amp;T'!AW37+UMSL!AW37</f>
        <v>51</v>
      </c>
      <c r="AX37" s="26">
        <f>MU!AX37+UMKC!AX37+'S&amp;T'!AX37+UMSL!AX37</f>
        <v>43</v>
      </c>
      <c r="AY37" s="26">
        <f>AW37+AX37</f>
        <v>94</v>
      </c>
      <c r="AZ37" s="26">
        <f>MU!AZ37+UMKC!AZ37+'S&amp;T'!AZ37+UMSL!AZ37</f>
        <v>38</v>
      </c>
      <c r="BA37" s="26">
        <f>MU!BA37+UMKC!BA37+'S&amp;T'!BA37+UMSL!BA37</f>
        <v>49</v>
      </c>
      <c r="BB37" s="26">
        <f>AZ37+BA37</f>
        <v>87</v>
      </c>
      <c r="BC37" s="26">
        <f>MU!BC37+UMKC!BC37+'S&amp;T'!BC37+UMSL!BC37</f>
        <v>37</v>
      </c>
      <c r="BD37" s="26">
        <f>MU!BD37+UMKC!BD37+'S&amp;T'!BD37+UMSL!BD37</f>
        <v>46</v>
      </c>
      <c r="BE37" s="26">
        <f>BC37+BD37</f>
        <v>83</v>
      </c>
      <c r="BF37" s="26">
        <f>MU!BF37+UMKC!BF37+'S&amp;T'!BF37+UMSL!BF37</f>
        <v>39</v>
      </c>
      <c r="BG37" s="26">
        <f>MU!BG37+UMKC!BG37+'S&amp;T'!BG37+UMSL!BG37</f>
        <v>39</v>
      </c>
      <c r="BH37" s="26">
        <f>BF37+BG37</f>
        <v>78</v>
      </c>
      <c r="BI37" s="26">
        <f>MU!BI37+UMKC!BI37+'S&amp;T'!BI37+UMSL!BI37</f>
        <v>41</v>
      </c>
      <c r="BJ37" s="26">
        <f>MU!BJ37+UMKC!BJ37+'S&amp;T'!BJ37+UMSL!BJ37</f>
        <v>52</v>
      </c>
      <c r="BK37" s="26">
        <f>BI37+BJ37</f>
        <v>93</v>
      </c>
      <c r="BL37" s="26">
        <f>MU!BL37+UMKC!BL37+'S&amp;T'!BL37+UMSL!BL37</f>
        <v>46</v>
      </c>
      <c r="BM37" s="26">
        <f>MU!BM37+UMKC!BM37+'S&amp;T'!BM37+UMSL!BM37</f>
        <v>47</v>
      </c>
      <c r="BN37" s="26">
        <f>BL37+BM37</f>
        <v>93</v>
      </c>
      <c r="BO37" s="26">
        <f>MU!BO37+UMKC!BO37+'S&amp;T'!BO37+UMSL!BO37</f>
        <v>43</v>
      </c>
      <c r="BP37" s="26">
        <f>MU!BP37+UMKC!BP37+'S&amp;T'!BP37+UMSL!BP37</f>
        <v>51</v>
      </c>
      <c r="BQ37" s="26">
        <f>BO37+BP37</f>
        <v>94</v>
      </c>
      <c r="BR37" s="26">
        <f>MU!BR37+UMKC!BR37+'S&amp;T'!BR37+UMSL!BR37</f>
        <v>64</v>
      </c>
      <c r="BS37" s="26">
        <f>MU!BS37+UMKC!BS37+'S&amp;T'!BS37+UMSL!BS37</f>
        <v>51</v>
      </c>
      <c r="BT37" s="26">
        <f>BR37+BS37</f>
        <v>115</v>
      </c>
      <c r="BU37" s="26">
        <f>MU!BU37+UMKC!BU37+'S&amp;T'!BU37+UMSL!BU37</f>
        <v>70</v>
      </c>
      <c r="BV37" s="26">
        <f>MU!BV37+UMKC!BV37+'S&amp;T'!BV37+UMSL!BV37</f>
        <v>65</v>
      </c>
      <c r="BW37" s="26">
        <f>BU37+BV37</f>
        <v>135</v>
      </c>
      <c r="BX37" s="26">
        <f>MU!BX37+UMKC!BX37+'S&amp;T'!BX37+UMSL!BX37</f>
        <v>69</v>
      </c>
      <c r="BY37" s="26">
        <f>MU!BY37+UMKC!BY37+'S&amp;T'!BY37+UMSL!BY37</f>
        <v>75</v>
      </c>
      <c r="BZ37" s="26">
        <f>BX37+BY37</f>
        <v>144</v>
      </c>
      <c r="CA37" s="26">
        <f>MU!CA37+UMKC!CA37+'S&amp;T'!CA37+UMSL!CA37</f>
        <v>91</v>
      </c>
      <c r="CB37" s="26">
        <f>MU!CB37+UMKC!CB37+'S&amp;T'!CB37+UMSL!CB37</f>
        <v>82</v>
      </c>
      <c r="CC37" s="26">
        <f>CA37+CB37</f>
        <v>173</v>
      </c>
      <c r="CD37" s="26">
        <f>MU!CD37+UMKC!CD37+'S&amp;T'!CD37+UMSL!CD37</f>
        <v>74</v>
      </c>
      <c r="CE37" s="26">
        <f>MU!CE37+UMKC!CE37+'S&amp;T'!CE37+UMSL!CE37</f>
        <v>99</v>
      </c>
      <c r="CF37" s="26">
        <f>CD37+CE37</f>
        <v>173</v>
      </c>
      <c r="CG37" s="26">
        <f>MU!CG37+UMKC!CG37+'S&amp;T'!CG37+UMSL!CG37</f>
        <v>79</v>
      </c>
      <c r="CH37" s="26">
        <f>MU!CH37+UMKC!CH37+'S&amp;T'!CH37+UMSL!CH37</f>
        <v>81</v>
      </c>
      <c r="CI37" s="26">
        <f>CG37+CH37</f>
        <v>160</v>
      </c>
      <c r="CJ37" s="26">
        <f>MU!CJ37+UMKC!CJ37+'S&amp;T'!CJ37+UMSL!CJ37</f>
        <v>94</v>
      </c>
      <c r="CK37" s="26">
        <f>MU!CK37+UMKC!CK37+'S&amp;T'!CK37+UMSL!CK37</f>
        <v>90</v>
      </c>
      <c r="CL37" s="26">
        <f>CJ37+CK37</f>
        <v>184</v>
      </c>
      <c r="CM37" s="26">
        <f>MU!CM37+UMKC!CM37+'S&amp;T'!CM37+UMSL!CM37</f>
        <v>114</v>
      </c>
      <c r="CN37" s="26">
        <f>MU!CN37+UMKC!CN37+'S&amp;T'!CN37+UMSL!CN37</f>
        <v>121</v>
      </c>
      <c r="CO37" s="26">
        <f>CM37+CN37</f>
        <v>235</v>
      </c>
      <c r="CP37" s="26">
        <f>MU!CP37+UMKC!CP37+'S&amp;T'!CP37+UMSL!CP37</f>
        <v>150</v>
      </c>
      <c r="CQ37" s="26">
        <f>MU!CQ37+UMKC!CQ37+'S&amp;T'!CQ37+UMSL!CQ37</f>
        <v>158</v>
      </c>
      <c r="CR37" s="26">
        <f>CP37+CQ37</f>
        <v>308</v>
      </c>
      <c r="CS37" s="26">
        <f>MU!CS37+UMKC!CS37+'S&amp;T'!CS37+UMSL!CS37</f>
        <v>157</v>
      </c>
      <c r="CT37" s="26">
        <f>MU!CT37+UMKC!CT37+'S&amp;T'!CT37+UMSL!CT37</f>
        <v>184</v>
      </c>
      <c r="CU37" s="26">
        <f>CS37+CT37</f>
        <v>341</v>
      </c>
      <c r="CV37" s="26">
        <f>MU!CV37+UMKC!CV37+'S&amp;T'!CV37+UMSL!CV37</f>
        <v>155</v>
      </c>
      <c r="CW37" s="26">
        <f>MU!CW37+UMKC!CW37+'S&amp;T'!CW37+UMSL!CW37</f>
        <v>191</v>
      </c>
      <c r="CX37" s="26">
        <f>CV37+CW37</f>
        <v>346</v>
      </c>
      <c r="CY37" s="26">
        <f>MU!CY37+UMKC!CY37+'S&amp;T'!CY37+UMSL!CY37</f>
        <v>186</v>
      </c>
      <c r="CZ37" s="26">
        <f>MU!CZ37+UMKC!CZ37+'S&amp;T'!CZ37+UMSL!CZ37</f>
        <v>178</v>
      </c>
      <c r="DA37" s="26">
        <f>CY37+CZ37</f>
        <v>364</v>
      </c>
      <c r="DB37" s="26">
        <f>MU!DB37+UMKC!DB37+'S&amp;T'!DB37+UMSL!DB37</f>
        <v>180</v>
      </c>
      <c r="DC37" s="26">
        <f>MU!DC37+UMKC!DC37+'S&amp;T'!DC37+UMSL!DC37</f>
        <v>194</v>
      </c>
      <c r="DD37" s="26">
        <f>DB37+DC37</f>
        <v>374</v>
      </c>
      <c r="DE37" s="26">
        <f>MU!DE37+UMKC!DE37+'S&amp;T'!DE37+UMSL!DE37</f>
        <v>209</v>
      </c>
      <c r="DF37" s="26">
        <f>MU!DF37+UMKC!DF37+'S&amp;T'!DF37+UMSL!DF37</f>
        <v>226</v>
      </c>
      <c r="DG37" s="26">
        <f>DE37+DF37</f>
        <v>435</v>
      </c>
      <c r="DH37" s="26">
        <f>MU!DH37+UMKC!DH37+'S&amp;T'!DH37+UMSL!DH37</f>
        <v>197</v>
      </c>
      <c r="DI37" s="26">
        <f>MU!DI37+UMKC!DI37+'S&amp;T'!DI37+UMSL!DI37</f>
        <v>187</v>
      </c>
      <c r="DJ37" s="26">
        <f>DH37+DI37</f>
        <v>384</v>
      </c>
      <c r="DK37" s="26">
        <f>MU!DK37+UMKC!DK37+'S&amp;T'!DK37+UMSL!DK37</f>
        <v>178</v>
      </c>
      <c r="DL37" s="26">
        <f>MU!DL37+UMKC!DL37+'S&amp;T'!DL37+UMSL!DL37</f>
        <v>226</v>
      </c>
      <c r="DM37" s="26">
        <f>DK37+DL37</f>
        <v>404</v>
      </c>
    </row>
    <row r="38" spans="1:117" ht="13.5" customHeight="1" x14ac:dyDescent="0.2">
      <c r="A38" s="16"/>
      <c r="D38" s="11" t="s">
        <v>59</v>
      </c>
      <c r="E38" s="1" t="s">
        <v>60</v>
      </c>
      <c r="F38" s="11" t="str">
        <f>IF(AM37&gt;0,(AM38/AM37),"")</f>
        <v/>
      </c>
      <c r="G38" s="11" t="str">
        <f>IF(AP37&gt;0,(AP38/AP37),"")</f>
        <v/>
      </c>
      <c r="H38" s="11" t="str">
        <f>IF(AS37&gt;0,(AS38/AS37),"")</f>
        <v/>
      </c>
      <c r="I38" s="11">
        <f>IF(AV37&gt;0,(AV38/AV37),"")</f>
        <v>0.21951219512195122</v>
      </c>
      <c r="J38" s="11">
        <f>IF(AY37&gt;0,(AY38/AY37),"")</f>
        <v>0.11702127659574468</v>
      </c>
      <c r="K38" s="11">
        <f>IF(BB37&gt;0,(BB38/BB37),"")</f>
        <v>0.19540229885057472</v>
      </c>
      <c r="L38" s="11">
        <f>IF(BE37&gt;0,(BE38/BE37),"")</f>
        <v>0.19277108433734941</v>
      </c>
      <c r="M38" s="11">
        <f>IF(BH37&gt;0,(BH38/BH37),"")</f>
        <v>0.24358974358974358</v>
      </c>
      <c r="N38" s="11">
        <f>IF(BK37&gt;0,(BK38/BK37),"")</f>
        <v>0.22580645161290322</v>
      </c>
      <c r="O38" s="11">
        <f>IF(BN37&gt;0,(BN38/BN37),"")</f>
        <v>0.22580645161290322</v>
      </c>
      <c r="P38" s="11">
        <f>IF(BQ37&gt;0,(BQ38/BQ37),"")</f>
        <v>0.1702127659574468</v>
      </c>
      <c r="Q38" s="11">
        <f>IF(BT37&gt;0,(BT38/BT37),"")</f>
        <v>0.27826086956521739</v>
      </c>
      <c r="R38" s="11">
        <f>IF(BW37&gt;0,(BW38/BW37),"")</f>
        <v>0.13333333333333333</v>
      </c>
      <c r="S38" s="11">
        <f>IF(BZ37&gt;0,(BZ38/BZ37),"")</f>
        <v>0.34027777777777779</v>
      </c>
      <c r="T38" s="11">
        <f t="shared" ref="T38" si="90">IF(CC37&gt;0,(CC38/CC37),"")</f>
        <v>0.23121387283236994</v>
      </c>
      <c r="U38" s="11">
        <f>IF(CF37&gt;0,(CF38/CF37),"")</f>
        <v>0.34104046242774566</v>
      </c>
      <c r="V38" s="11">
        <f>IF(CI37&gt;0,(CI38/CI37),"")</f>
        <v>0.41875000000000001</v>
      </c>
      <c r="W38" s="11">
        <f>CL38/CL$37</f>
        <v>0.38043478260869568</v>
      </c>
      <c r="X38" s="11">
        <f>CO38/CO$37</f>
        <v>0.30212765957446808</v>
      </c>
      <c r="Y38" s="11">
        <f>CR38/CR$37</f>
        <v>0.31168831168831168</v>
      </c>
      <c r="Z38" s="11">
        <f>CU38/CU$37</f>
        <v>0.33724340175953077</v>
      </c>
      <c r="AA38" s="11">
        <f>CX38/CX$37</f>
        <v>0.36416184971098264</v>
      </c>
      <c r="AB38" s="11">
        <f>DA38/DA$37</f>
        <v>0.37637362637362637</v>
      </c>
      <c r="AC38" s="11">
        <f>DD38/DD$37</f>
        <v>0.33957219251336901</v>
      </c>
      <c r="AD38" s="11">
        <f>DG38/DG$37</f>
        <v>0.33793103448275863</v>
      </c>
      <c r="AE38" s="11">
        <f>DJ38/DJ$37</f>
        <v>0.34375</v>
      </c>
      <c r="AF38" s="11">
        <f>DM38/DM$37</f>
        <v>0.37871287128712872</v>
      </c>
      <c r="AG38" s="33"/>
      <c r="AI38" s="11" t="s">
        <v>59</v>
      </c>
      <c r="AJ38" s="1" t="s">
        <v>60</v>
      </c>
      <c r="AT38" s="26">
        <f>MU!AT38+UMKC!AT38+'S&amp;T'!AT38+UMSL!AT38</f>
        <v>5</v>
      </c>
      <c r="AU38" s="26">
        <f>MU!AU38+UMKC!AU38+'S&amp;T'!AU38+UMSL!AU38</f>
        <v>13</v>
      </c>
      <c r="AV38" s="26">
        <f t="shared" ref="AV38:AV40" si="91">AT38+AU38</f>
        <v>18</v>
      </c>
      <c r="AW38" s="26">
        <f>MU!AW38+UMKC!AW38+'S&amp;T'!AW38+UMSL!AW38</f>
        <v>6</v>
      </c>
      <c r="AX38" s="26">
        <f>MU!AX38+UMKC!AX38+'S&amp;T'!AX38+UMSL!AX38</f>
        <v>5</v>
      </c>
      <c r="AY38" s="26">
        <f t="shared" ref="AY38:AY40" si="92">AW38+AX38</f>
        <v>11</v>
      </c>
      <c r="AZ38" s="26">
        <f>MU!AZ38+UMKC!AZ38+'S&amp;T'!AZ38+UMSL!AZ38</f>
        <v>3</v>
      </c>
      <c r="BA38" s="26">
        <f>MU!BA38+UMKC!BA38+'S&amp;T'!BA38+UMSL!BA38</f>
        <v>14</v>
      </c>
      <c r="BB38" s="26">
        <f t="shared" ref="BB38:BB40" si="93">AZ38+BA38</f>
        <v>17</v>
      </c>
      <c r="BC38" s="26">
        <f>MU!BC38+UMKC!BC38+'S&amp;T'!BC38+UMSL!BC38</f>
        <v>3</v>
      </c>
      <c r="BD38" s="26">
        <f>MU!BD38+UMKC!BD38+'S&amp;T'!BD38+UMSL!BD38</f>
        <v>13</v>
      </c>
      <c r="BE38" s="26">
        <f t="shared" ref="BE38:BE40" si="94">BC38+BD38</f>
        <v>16</v>
      </c>
      <c r="BF38" s="26">
        <f>MU!BF38+UMKC!BF38+'S&amp;T'!BF38+UMSL!BF38</f>
        <v>7</v>
      </c>
      <c r="BG38" s="26">
        <f>MU!BG38+UMKC!BG38+'S&amp;T'!BG38+UMSL!BG38</f>
        <v>12</v>
      </c>
      <c r="BH38" s="26">
        <f t="shared" ref="BH38:BH40" si="95">BF38+BG38</f>
        <v>19</v>
      </c>
      <c r="BI38" s="26">
        <f>MU!BI38+UMKC!BI38+'S&amp;T'!BI38+UMSL!BI38</f>
        <v>7</v>
      </c>
      <c r="BJ38" s="26">
        <f>MU!BJ38+UMKC!BJ38+'S&amp;T'!BJ38+UMSL!BJ38</f>
        <v>14</v>
      </c>
      <c r="BK38" s="26">
        <f t="shared" ref="BK38:BK40" si="96">BI38+BJ38</f>
        <v>21</v>
      </c>
      <c r="BL38" s="26">
        <f>MU!BL38+UMKC!BL38+'S&amp;T'!BL38+UMSL!BL38</f>
        <v>9</v>
      </c>
      <c r="BM38" s="26">
        <f>MU!BM38+UMKC!BM38+'S&amp;T'!BM38+UMSL!BM38</f>
        <v>12</v>
      </c>
      <c r="BN38" s="26">
        <f t="shared" ref="BN38:BN40" si="97">BL38+BM38</f>
        <v>21</v>
      </c>
      <c r="BO38" s="26">
        <f>MU!BO38+UMKC!BO38+'S&amp;T'!BO38+UMSL!BO38</f>
        <v>4</v>
      </c>
      <c r="BP38" s="26">
        <f>MU!BP38+UMKC!BP38+'S&amp;T'!BP38+UMSL!BP38</f>
        <v>12</v>
      </c>
      <c r="BQ38" s="26">
        <f t="shared" ref="BQ38:BQ40" si="98">BO38+BP38</f>
        <v>16</v>
      </c>
      <c r="BR38" s="26">
        <f>MU!BR38+UMKC!BR38+'S&amp;T'!BR38+UMSL!BR38</f>
        <v>13</v>
      </c>
      <c r="BS38" s="26">
        <f>MU!BS38+UMKC!BS38+'S&amp;T'!BS38+UMSL!BS38</f>
        <v>19</v>
      </c>
      <c r="BT38" s="26">
        <f t="shared" ref="BT38:BT40" si="99">BR38+BS38</f>
        <v>32</v>
      </c>
      <c r="BU38" s="26">
        <f>MU!BU38+UMKC!BU38+'S&amp;T'!BU38+UMSL!BU38</f>
        <v>13</v>
      </c>
      <c r="BV38" s="26">
        <f>MU!BV38+UMKC!BV38+'S&amp;T'!BV38+UMSL!BV38</f>
        <v>5</v>
      </c>
      <c r="BW38" s="26">
        <f t="shared" ref="BW38:BW40" si="100">BU38+BV38</f>
        <v>18</v>
      </c>
      <c r="BX38" s="26">
        <f>MU!BX38+UMKC!BX38+'S&amp;T'!BX38+UMSL!BX38</f>
        <v>21</v>
      </c>
      <c r="BY38" s="26">
        <f>MU!BY38+UMKC!BY38+'S&amp;T'!BY38+UMSL!BY38</f>
        <v>28</v>
      </c>
      <c r="BZ38" s="26">
        <f t="shared" ref="BZ38:BZ39" si="101">BX38+BY38</f>
        <v>49</v>
      </c>
      <c r="CA38" s="26">
        <f>MU!CA38+UMKC!CA38+'S&amp;T'!CA38+UMSL!CA38</f>
        <v>13</v>
      </c>
      <c r="CB38" s="26">
        <f>MU!CB38+UMKC!CB38+'S&amp;T'!CB38+UMSL!CB38</f>
        <v>27</v>
      </c>
      <c r="CC38" s="26">
        <f t="shared" ref="CC38:CC40" si="102">CA38+CB38</f>
        <v>40</v>
      </c>
      <c r="CD38" s="26">
        <f>MU!CD38+UMKC!CD38+'S&amp;T'!CD38+UMSL!CD38</f>
        <v>21</v>
      </c>
      <c r="CE38" s="26">
        <f>MU!CE38+UMKC!CE38+'S&amp;T'!CE38+UMSL!CE38</f>
        <v>38</v>
      </c>
      <c r="CF38" s="26">
        <f t="shared" ref="CF38:CF40" si="103">CD38+CE38</f>
        <v>59</v>
      </c>
      <c r="CG38" s="26">
        <f>MU!CG38+UMKC!CG38+'S&amp;T'!CG38+UMSL!CG38</f>
        <v>24</v>
      </c>
      <c r="CH38" s="26">
        <f>MU!CH38+UMKC!CH38+'S&amp;T'!CH38+UMSL!CH38</f>
        <v>43</v>
      </c>
      <c r="CI38" s="26">
        <f t="shared" ref="CI38:CI40" si="104">CG38+CH38</f>
        <v>67</v>
      </c>
      <c r="CJ38" s="26">
        <f>MU!CJ38+UMKC!CJ38+'S&amp;T'!CJ38+UMSL!CJ38</f>
        <v>28</v>
      </c>
      <c r="CK38" s="26">
        <f>MU!CK38+UMKC!CK38+'S&amp;T'!CK38+UMSL!CK38</f>
        <v>42</v>
      </c>
      <c r="CL38" s="26">
        <f t="shared" ref="CL38" si="105">CJ38+CK38</f>
        <v>70</v>
      </c>
      <c r="CM38" s="26">
        <f>MU!CM38+UMKC!CM38+'S&amp;T'!CM38+UMSL!CM38</f>
        <v>19</v>
      </c>
      <c r="CN38" s="26">
        <f>MU!CN38+UMKC!CN38+'S&amp;T'!CN38+UMSL!CN38</f>
        <v>52</v>
      </c>
      <c r="CO38" s="26">
        <f t="shared" ref="CO38" si="106">CM38+CN38</f>
        <v>71</v>
      </c>
      <c r="CP38" s="26">
        <f>MU!CP38+UMKC!CP38+'S&amp;T'!CP38+UMSL!CP38</f>
        <v>38</v>
      </c>
      <c r="CQ38" s="26">
        <f>MU!CQ38+UMKC!CQ38+'S&amp;T'!CQ38+UMSL!CQ38</f>
        <v>58</v>
      </c>
      <c r="CR38" s="26">
        <f t="shared" ref="CR38" si="107">CP38+CQ38</f>
        <v>96</v>
      </c>
      <c r="CS38" s="26">
        <f>MU!CS38+UMKC!CS38+'S&amp;T'!CS38+UMSL!CS38</f>
        <v>45</v>
      </c>
      <c r="CT38" s="26">
        <f>MU!CT38+UMKC!CT38+'S&amp;T'!CT38+UMSL!CT38</f>
        <v>70</v>
      </c>
      <c r="CU38" s="26">
        <f t="shared" ref="CU38" si="108">CS38+CT38</f>
        <v>115</v>
      </c>
      <c r="CV38" s="26">
        <f>MU!CV38+UMKC!CV38+'S&amp;T'!CV38+UMSL!CV38</f>
        <v>40</v>
      </c>
      <c r="CW38" s="26">
        <f>MU!CW38+UMKC!CW38+'S&amp;T'!CW38+UMSL!CW38</f>
        <v>86</v>
      </c>
      <c r="CX38" s="26">
        <f t="shared" ref="CX38" si="109">CV38+CW38</f>
        <v>126</v>
      </c>
      <c r="CY38" s="26">
        <f>MU!CY38+UMKC!CY38+'S&amp;T'!CY38+UMSL!CY38</f>
        <v>49</v>
      </c>
      <c r="CZ38" s="26">
        <f>MU!CZ38+UMKC!CZ38+'S&amp;T'!CZ38+UMSL!CZ38</f>
        <v>88</v>
      </c>
      <c r="DA38" s="26">
        <f t="shared" ref="DA38" si="110">CY38+CZ38</f>
        <v>137</v>
      </c>
      <c r="DB38" s="26">
        <f>MU!DB38+UMKC!DB38+'S&amp;T'!DB38+UMSL!DB38</f>
        <v>49</v>
      </c>
      <c r="DC38" s="26">
        <f>MU!DC38+UMKC!DC38+'S&amp;T'!DC38+UMSL!DC38</f>
        <v>78</v>
      </c>
      <c r="DD38" s="26">
        <f t="shared" ref="DD38" si="111">DB38+DC38</f>
        <v>127</v>
      </c>
      <c r="DE38" s="26">
        <f>MU!DE38+UMKC!DE38+'S&amp;T'!DE38+UMSL!DE38</f>
        <v>52</v>
      </c>
      <c r="DF38" s="26">
        <f>MU!DF38+UMKC!DF38+'S&amp;T'!DF38+UMSL!DF38</f>
        <v>95</v>
      </c>
      <c r="DG38" s="26">
        <f t="shared" ref="DG38" si="112">DE38+DF38</f>
        <v>147</v>
      </c>
      <c r="DH38" s="26">
        <f>MU!DH38+UMKC!DH38+'S&amp;T'!DH38+UMSL!DH38</f>
        <v>51</v>
      </c>
      <c r="DI38" s="26">
        <f>MU!DI38+UMKC!DI38+'S&amp;T'!DI38+UMSL!DI38</f>
        <v>81</v>
      </c>
      <c r="DJ38" s="26">
        <f t="shared" ref="DJ38" si="113">DH38+DI38</f>
        <v>132</v>
      </c>
      <c r="DK38" s="26">
        <f>MU!DK38+UMKC!DK38+'S&amp;T'!DK38+UMSL!DK38</f>
        <v>55</v>
      </c>
      <c r="DL38" s="26">
        <f>MU!DL38+UMKC!DL38+'S&amp;T'!DL38+UMSL!DL38</f>
        <v>98</v>
      </c>
      <c r="DM38" s="26">
        <f t="shared" ref="DM38" si="114">DK38+DL38</f>
        <v>153</v>
      </c>
    </row>
    <row r="39" spans="1:117" ht="13.5" customHeight="1" x14ac:dyDescent="0.2">
      <c r="A39" s="16"/>
      <c r="E39" s="1" t="s">
        <v>61</v>
      </c>
      <c r="F39" s="11" t="str">
        <f>IF(AM37&gt;0,(AM39/AM37),"")</f>
        <v/>
      </c>
      <c r="G39" s="11" t="str">
        <f>IF(AP37&gt;0,(AP39/AP37),"")</f>
        <v/>
      </c>
      <c r="H39" s="11" t="str">
        <f>IF(AS37&gt;0,(AS39/AS37),"")</f>
        <v/>
      </c>
      <c r="I39" s="11">
        <f>IF(AV37&gt;0,(AV39/AV37),"")</f>
        <v>0.14634146341463414</v>
      </c>
      <c r="J39" s="11">
        <f>IF(AY37&gt;0,(AY39/AY37),"")</f>
        <v>0.19148936170212766</v>
      </c>
      <c r="K39" s="11">
        <f>IF(BB37&gt;0,(BB39/BB37),"")</f>
        <v>0.22988505747126436</v>
      </c>
      <c r="L39" s="11">
        <f>IF(BE37&gt;0,(BE39/BE37),"")</f>
        <v>0.21686746987951808</v>
      </c>
      <c r="M39" s="11">
        <f>IF(BH37&gt;0,(BH39/BH37),"")</f>
        <v>0.16666666666666666</v>
      </c>
      <c r="N39" s="11">
        <f>IF(BK37&gt;0,(BK39/BK37),"")</f>
        <v>0.24731182795698925</v>
      </c>
      <c r="O39" s="11">
        <f>IF(BN37&gt;0,(BN39/BN37),"")</f>
        <v>0.24731182795698925</v>
      </c>
      <c r="P39" s="11">
        <f>IF(BQ37&gt;0,(BQ39/BQ37),"")</f>
        <v>0.15957446808510639</v>
      </c>
      <c r="Q39" s="11">
        <f>IF(BT37&gt;0,(BT39/BT37),"")</f>
        <v>0.25217391304347825</v>
      </c>
      <c r="R39" s="11">
        <f>IF(BW37&gt;0,(BW39/BW37),"")</f>
        <v>0.2</v>
      </c>
      <c r="S39" s="11">
        <f>IF(BZ37&gt;0,(BZ39/BZ37),"")</f>
        <v>0.1736111111111111</v>
      </c>
      <c r="T39" s="11">
        <f t="shared" ref="T39" si="115">IF(CC37&gt;0,(CC39/CC37),"")</f>
        <v>0.23121387283236994</v>
      </c>
      <c r="U39" s="11">
        <f>IF(CF37&gt;0,(CF39/CF37),"")</f>
        <v>0.21965317919075145</v>
      </c>
      <c r="V39" s="11">
        <f>IF(CI37&gt;0,(CI39/CI37),"")</f>
        <v>0.2</v>
      </c>
      <c r="W39" s="11">
        <f t="shared" ref="W39:W41" si="116">CL39/CL$37</f>
        <v>0.1358695652173913</v>
      </c>
      <c r="X39" s="11">
        <f>CO39/CO$37</f>
        <v>0.1702127659574468</v>
      </c>
      <c r="Y39" s="11">
        <f>CR39/CR$37</f>
        <v>0.21103896103896103</v>
      </c>
      <c r="Z39" s="11">
        <f t="shared" ref="Z39" si="117">CU39/CU$37</f>
        <v>0.21700879765395895</v>
      </c>
      <c r="AA39" s="11">
        <f t="shared" ref="AA39:AA41" si="118">CX39/CX$37</f>
        <v>0.19075144508670519</v>
      </c>
      <c r="AB39" s="11">
        <f t="shared" ref="AB39:AB41" si="119">DA39/DA$37</f>
        <v>0.20054945054945056</v>
      </c>
      <c r="AC39" s="11">
        <f t="shared" ref="AC39:AC41" si="120">DD39/DD$37</f>
        <v>0.20320855614973263</v>
      </c>
      <c r="AD39" s="11">
        <f t="shared" ref="AD39:AD41" si="121">DG39/DG$37</f>
        <v>0.2045977011494253</v>
      </c>
      <c r="AE39" s="11">
        <f t="shared" ref="AE39:AE40" si="122">DJ39/DJ$37</f>
        <v>0.20572916666666666</v>
      </c>
      <c r="AF39" s="11">
        <f t="shared" ref="AF39:AF40" si="123">DM39/DM$37</f>
        <v>0.15841584158415842</v>
      </c>
      <c r="AG39" s="33"/>
      <c r="AJ39" s="1" t="s">
        <v>61</v>
      </c>
      <c r="AT39" s="26">
        <f>MU!AT39+UMKC!AT39+'S&amp;T'!AT39+UMSL!AT39</f>
        <v>5</v>
      </c>
      <c r="AU39" s="26">
        <f>MU!AU39+UMKC!AU39+'S&amp;T'!AU39+UMSL!AU39</f>
        <v>7</v>
      </c>
      <c r="AV39" s="26">
        <f t="shared" si="91"/>
        <v>12</v>
      </c>
      <c r="AW39" s="26">
        <f>MU!AW39+UMKC!AW39+'S&amp;T'!AW39+UMSL!AW39</f>
        <v>13</v>
      </c>
      <c r="AX39" s="26">
        <f>MU!AX39+UMKC!AX39+'S&amp;T'!AX39+UMSL!AX39</f>
        <v>5</v>
      </c>
      <c r="AY39" s="26">
        <f t="shared" si="92"/>
        <v>18</v>
      </c>
      <c r="AZ39" s="26">
        <f>MU!AZ39+UMKC!AZ39+'S&amp;T'!AZ39+UMSL!AZ39</f>
        <v>10</v>
      </c>
      <c r="BA39" s="26">
        <f>MU!BA39+UMKC!BA39+'S&amp;T'!BA39+UMSL!BA39</f>
        <v>10</v>
      </c>
      <c r="BB39" s="26">
        <f t="shared" si="93"/>
        <v>20</v>
      </c>
      <c r="BC39" s="26">
        <f>MU!BC39+UMKC!BC39+'S&amp;T'!BC39+UMSL!BC39</f>
        <v>5</v>
      </c>
      <c r="BD39" s="26">
        <f>MU!BD39+UMKC!BD39+'S&amp;T'!BD39+UMSL!BD39</f>
        <v>13</v>
      </c>
      <c r="BE39" s="26">
        <f t="shared" si="94"/>
        <v>18</v>
      </c>
      <c r="BF39" s="26">
        <f>MU!BF39+UMKC!BF39+'S&amp;T'!BF39+UMSL!BF39</f>
        <v>7</v>
      </c>
      <c r="BG39" s="26">
        <f>MU!BG39+UMKC!BG39+'S&amp;T'!BG39+UMSL!BG39</f>
        <v>6</v>
      </c>
      <c r="BH39" s="26">
        <f t="shared" si="95"/>
        <v>13</v>
      </c>
      <c r="BI39" s="26">
        <f>MU!BI39+UMKC!BI39+'S&amp;T'!BI39+UMSL!BI39</f>
        <v>10</v>
      </c>
      <c r="BJ39" s="26">
        <f>MU!BJ39+UMKC!BJ39+'S&amp;T'!BJ39+UMSL!BJ39</f>
        <v>13</v>
      </c>
      <c r="BK39" s="26">
        <f t="shared" si="96"/>
        <v>23</v>
      </c>
      <c r="BL39" s="26">
        <f>MU!BL39+UMKC!BL39+'S&amp;T'!BL39+UMSL!BL39</f>
        <v>14</v>
      </c>
      <c r="BM39" s="26">
        <f>MU!BM39+UMKC!BM39+'S&amp;T'!BM39+UMSL!BM39</f>
        <v>9</v>
      </c>
      <c r="BN39" s="26">
        <f t="shared" si="97"/>
        <v>23</v>
      </c>
      <c r="BO39" s="26">
        <f>MU!BO39+UMKC!BO39+'S&amp;T'!BO39+UMSL!BO39</f>
        <v>7</v>
      </c>
      <c r="BP39" s="26">
        <f>MU!BP39+UMKC!BP39+'S&amp;T'!BP39+UMSL!BP39</f>
        <v>8</v>
      </c>
      <c r="BQ39" s="26">
        <f t="shared" si="98"/>
        <v>15</v>
      </c>
      <c r="BR39" s="26">
        <f>MU!BR39+UMKC!BR39+'S&amp;T'!BR39+UMSL!BR39</f>
        <v>16</v>
      </c>
      <c r="BS39" s="26">
        <f>MU!BS39+UMKC!BS39+'S&amp;T'!BS39+UMSL!BS39</f>
        <v>13</v>
      </c>
      <c r="BT39" s="26">
        <f t="shared" si="99"/>
        <v>29</v>
      </c>
      <c r="BU39" s="26">
        <f>MU!BU39+UMKC!BU39+'S&amp;T'!BU39+UMSL!BU39</f>
        <v>16</v>
      </c>
      <c r="BV39" s="26">
        <f>MU!BV39+UMKC!BV39+'S&amp;T'!BV39+UMSL!BV39</f>
        <v>11</v>
      </c>
      <c r="BW39" s="26">
        <f t="shared" si="100"/>
        <v>27</v>
      </c>
      <c r="BX39" s="26">
        <f>MU!BX39+UMKC!BX39+'S&amp;T'!BX39+UMSL!BX39</f>
        <v>13</v>
      </c>
      <c r="BY39" s="26">
        <f>MU!BY39+UMKC!BY39+'S&amp;T'!BY39+UMSL!BY39</f>
        <v>12</v>
      </c>
      <c r="BZ39" s="26">
        <f t="shared" si="101"/>
        <v>25</v>
      </c>
      <c r="CA39" s="26">
        <f>MU!CA39+UMKC!CA39+'S&amp;T'!CA39+UMSL!CA39</f>
        <v>21</v>
      </c>
      <c r="CB39" s="26">
        <f>MU!CB39+UMKC!CB39+'S&amp;T'!CB39+UMSL!CB39</f>
        <v>19</v>
      </c>
      <c r="CC39" s="26">
        <f t="shared" si="102"/>
        <v>40</v>
      </c>
      <c r="CD39" s="26">
        <f>MU!CD39+UMKC!CD39+'S&amp;T'!CD39+UMSL!CD39</f>
        <v>19</v>
      </c>
      <c r="CE39" s="26">
        <f>MU!CE39+UMKC!CE39+'S&amp;T'!CE39+UMSL!CE39</f>
        <v>19</v>
      </c>
      <c r="CF39" s="26">
        <f t="shared" si="103"/>
        <v>38</v>
      </c>
      <c r="CG39" s="26">
        <f>MU!CG39+UMKC!CG39+'S&amp;T'!CG39+UMSL!CG39</f>
        <v>19</v>
      </c>
      <c r="CH39" s="26">
        <f>MU!CH39+UMKC!CH39+'S&amp;T'!CH39+UMSL!CH39</f>
        <v>13</v>
      </c>
      <c r="CI39" s="26">
        <f t="shared" si="104"/>
        <v>32</v>
      </c>
      <c r="CJ39" s="26">
        <f>MU!CJ39+UMKC!CJ39+'S&amp;T'!CJ39+UMSL!CJ39</f>
        <v>15</v>
      </c>
      <c r="CK39" s="26">
        <f>MU!CK39+UMKC!CK39+'S&amp;T'!CK39+UMSL!CK39</f>
        <v>10</v>
      </c>
      <c r="CL39" s="26">
        <f>CJ39+CK39</f>
        <v>25</v>
      </c>
      <c r="CM39" s="26">
        <f>MU!CM39+UMKC!CM39+'S&amp;T'!CM39+UMSL!CM39</f>
        <v>21</v>
      </c>
      <c r="CN39" s="26">
        <f>MU!CN39+UMKC!CN39+'S&amp;T'!CN39+UMSL!CN39</f>
        <v>19</v>
      </c>
      <c r="CO39" s="26">
        <f>CM39+CN39</f>
        <v>40</v>
      </c>
      <c r="CP39" s="26">
        <f>MU!CP39+UMKC!CP39+'S&amp;T'!CP39+UMSL!CP39</f>
        <v>34</v>
      </c>
      <c r="CQ39" s="26">
        <f>MU!CQ39+UMKC!CQ39+'S&amp;T'!CQ39+UMSL!CQ39</f>
        <v>31</v>
      </c>
      <c r="CR39" s="26">
        <f>CP39+CQ39</f>
        <v>65</v>
      </c>
      <c r="CS39" s="26">
        <f>MU!CS39+UMKC!CS39+'S&amp;T'!CS39+UMSL!CS39</f>
        <v>37</v>
      </c>
      <c r="CT39" s="26">
        <f>MU!CT39+UMKC!CT39+'S&amp;T'!CT39+UMSL!CT39</f>
        <v>37</v>
      </c>
      <c r="CU39" s="26">
        <f>CS39+CT39</f>
        <v>74</v>
      </c>
      <c r="CV39" s="26">
        <f>MU!CV39+UMKC!CV39+'S&amp;T'!CV39+UMSL!CV39</f>
        <v>35</v>
      </c>
      <c r="CW39" s="26">
        <f>MU!CW39+UMKC!CW39+'S&amp;T'!CW39+UMSL!CW39</f>
        <v>31</v>
      </c>
      <c r="CX39" s="26">
        <f>CV39+CW39</f>
        <v>66</v>
      </c>
      <c r="CY39" s="26">
        <f>MU!CY39+UMKC!CY39+'S&amp;T'!CY39+UMSL!CY39</f>
        <v>41</v>
      </c>
      <c r="CZ39" s="26">
        <f>MU!CZ39+UMKC!CZ39+'S&amp;T'!CZ39+UMSL!CZ39</f>
        <v>32</v>
      </c>
      <c r="DA39" s="26">
        <f>CY39+CZ39</f>
        <v>73</v>
      </c>
      <c r="DB39" s="26">
        <f>MU!DB39+UMKC!DB39+'S&amp;T'!DB39+UMSL!DB39</f>
        <v>40</v>
      </c>
      <c r="DC39" s="26">
        <f>MU!DC39+UMKC!DC39+'S&amp;T'!DC39+UMSL!DC39</f>
        <v>36</v>
      </c>
      <c r="DD39" s="26">
        <f>DB39+DC39</f>
        <v>76</v>
      </c>
      <c r="DE39" s="26">
        <f>MU!DE39+UMKC!DE39+'S&amp;T'!DE39+UMSL!DE39</f>
        <v>50</v>
      </c>
      <c r="DF39" s="26">
        <f>MU!DF39+UMKC!DF39+'S&amp;T'!DF39+UMSL!DF39</f>
        <v>39</v>
      </c>
      <c r="DG39" s="26">
        <f>DE39+DF39</f>
        <v>89</v>
      </c>
      <c r="DH39" s="26">
        <f>MU!DH39+UMKC!DH39+'S&amp;T'!DH39+UMSL!DH39</f>
        <v>45</v>
      </c>
      <c r="DI39" s="26">
        <f>MU!DI39+UMKC!DI39+'S&amp;T'!DI39+UMSL!DI39</f>
        <v>34</v>
      </c>
      <c r="DJ39" s="26">
        <f>DH39+DI39</f>
        <v>79</v>
      </c>
      <c r="DK39" s="26">
        <f>MU!DK39+UMKC!DK39+'S&amp;T'!DK39+UMSL!DK39</f>
        <v>34</v>
      </c>
      <c r="DL39" s="26">
        <f>MU!DL39+UMKC!DL39+'S&amp;T'!DL39+UMSL!DL39</f>
        <v>30</v>
      </c>
      <c r="DM39" s="26">
        <f>DK39+DL39</f>
        <v>64</v>
      </c>
    </row>
    <row r="40" spans="1:117" ht="13.5" customHeight="1" x14ac:dyDescent="0.2">
      <c r="A40" s="16"/>
      <c r="E40" s="1" t="s">
        <v>62</v>
      </c>
      <c r="F40" s="13" t="str">
        <f>IF(AM37&gt;0,(AM40/AM37),"")</f>
        <v/>
      </c>
      <c r="G40" s="13" t="str">
        <f>IF(AP37&gt;0,(AP40/AP37),"")</f>
        <v/>
      </c>
      <c r="H40" s="13" t="str">
        <f>IF(AS37&gt;0,(AS40/AS37),"")</f>
        <v/>
      </c>
      <c r="I40" s="13">
        <f>IF(AV37&gt;0,(AV40/AV37),"")</f>
        <v>7.3170731707317069E-2</v>
      </c>
      <c r="J40" s="13">
        <f>IF(AY37&gt;0,(AY40/AY37),"")</f>
        <v>0.10638297872340426</v>
      </c>
      <c r="K40" s="13">
        <f>IF(BB37&gt;0,(BB40/BB37),"")</f>
        <v>0.14942528735632185</v>
      </c>
      <c r="L40" s="13">
        <f>IF(BE37&gt;0,(BE40/BE37),"")</f>
        <v>7.2289156626506021E-2</v>
      </c>
      <c r="M40" s="13">
        <f>IF(BH37&gt;0,(BH40/BH37),"")</f>
        <v>7.6923076923076927E-2</v>
      </c>
      <c r="N40" s="13">
        <f>IF(BK37&gt;0,(BK40/BK37),"")</f>
        <v>8.6021505376344093E-2</v>
      </c>
      <c r="O40" s="13">
        <f>IF(BN37&gt;0,(BN40/BN37),"")</f>
        <v>6.4516129032258063E-2</v>
      </c>
      <c r="P40" s="13">
        <f>IF(BQ37&gt;0,(BQ40/BQ37),"")</f>
        <v>6.3829787234042548E-2</v>
      </c>
      <c r="Q40" s="13">
        <f>IF(BT37&gt;0,(BT40/BT37),"")</f>
        <v>9.5652173913043481E-2</v>
      </c>
      <c r="R40" s="13">
        <f>IF(BW37&gt;0,(BW40/BW37),"")</f>
        <v>5.185185185185185E-2</v>
      </c>
      <c r="S40" s="13">
        <f>IF(BZ37&gt;0,(BZ40/BZ37),"")</f>
        <v>5.5555555555555552E-2</v>
      </c>
      <c r="T40" s="13">
        <f t="shared" ref="T40" si="124">IF(CC37&gt;0,(CC40/CC37),"")</f>
        <v>6.358381502890173E-2</v>
      </c>
      <c r="U40" s="13">
        <f>IF(CF37&gt;0,(CF40/CF37),"")</f>
        <v>5.2023121387283239E-2</v>
      </c>
      <c r="V40" s="13">
        <f>IF(CI37&gt;0,(CI40/CI37),"")</f>
        <v>4.3749999999999997E-2</v>
      </c>
      <c r="W40" s="13">
        <f t="shared" si="116"/>
        <v>3.2608695652173912E-2</v>
      </c>
      <c r="X40" s="13">
        <f>CO40/CO$37</f>
        <v>4.6808510638297871E-2</v>
      </c>
      <c r="Y40" s="13">
        <f>CR40/CR$37</f>
        <v>4.5454545454545456E-2</v>
      </c>
      <c r="Z40" s="13">
        <f>CU40/CU$37</f>
        <v>4.398826979472141E-2</v>
      </c>
      <c r="AA40" s="13">
        <f t="shared" si="118"/>
        <v>3.1791907514450865E-2</v>
      </c>
      <c r="AB40" s="13">
        <f t="shared" si="119"/>
        <v>3.2967032967032968E-2</v>
      </c>
      <c r="AC40" s="13">
        <f t="shared" si="120"/>
        <v>4.5454545454545456E-2</v>
      </c>
      <c r="AD40" s="13">
        <f t="shared" si="121"/>
        <v>5.057471264367816E-2</v>
      </c>
      <c r="AE40" s="13">
        <f t="shared" si="122"/>
        <v>5.2083333333333336E-2</v>
      </c>
      <c r="AF40" s="13">
        <f t="shared" si="123"/>
        <v>4.9504950495049507E-2</v>
      </c>
      <c r="AG40" s="33"/>
      <c r="AJ40" s="1" t="s">
        <v>62</v>
      </c>
      <c r="AT40" s="26">
        <f>MU!AT40+UMKC!AT40+'S&amp;T'!AT40+UMSL!AT40</f>
        <v>5</v>
      </c>
      <c r="AU40" s="26">
        <f>MU!AU40+UMKC!AU40+'S&amp;T'!AU40+UMSL!AU40</f>
        <v>1</v>
      </c>
      <c r="AV40" s="26">
        <f t="shared" si="91"/>
        <v>6</v>
      </c>
      <c r="AW40" s="26">
        <f>MU!AW40+UMKC!AW40+'S&amp;T'!AW40+UMSL!AW40</f>
        <v>6</v>
      </c>
      <c r="AX40" s="26">
        <f>MU!AX40+UMKC!AX40+'S&amp;T'!AX40+UMSL!AX40</f>
        <v>4</v>
      </c>
      <c r="AY40" s="26">
        <f t="shared" si="92"/>
        <v>10</v>
      </c>
      <c r="AZ40" s="26">
        <f>MU!AZ40+UMKC!AZ40+'S&amp;T'!AZ40+UMSL!AZ40</f>
        <v>7</v>
      </c>
      <c r="BA40" s="26">
        <f>MU!BA40+UMKC!BA40+'S&amp;T'!BA40+UMSL!BA40</f>
        <v>6</v>
      </c>
      <c r="BB40" s="26">
        <f t="shared" si="93"/>
        <v>13</v>
      </c>
      <c r="BC40" s="26">
        <f>MU!BC40+UMKC!BC40+'S&amp;T'!BC40+UMSL!BC40</f>
        <v>6</v>
      </c>
      <c r="BD40" s="26">
        <f>MU!BD40+UMKC!BD40+'S&amp;T'!BD40+UMSL!BD40</f>
        <v>0</v>
      </c>
      <c r="BE40" s="26">
        <f t="shared" si="94"/>
        <v>6</v>
      </c>
      <c r="BF40" s="26">
        <f>MU!BF40+UMKC!BF40+'S&amp;T'!BF40+UMSL!BF40</f>
        <v>4</v>
      </c>
      <c r="BG40" s="26">
        <f>MU!BG40+UMKC!BG40+'S&amp;T'!BG40+UMSL!BG40</f>
        <v>2</v>
      </c>
      <c r="BH40" s="26">
        <f t="shared" si="95"/>
        <v>6</v>
      </c>
      <c r="BI40" s="26">
        <f>MU!BI40+UMKC!BI40+'S&amp;T'!BI40+UMSL!BI40</f>
        <v>7</v>
      </c>
      <c r="BJ40" s="26">
        <f>MU!BJ40+UMKC!BJ40+'S&amp;T'!BJ40+UMSL!BJ40</f>
        <v>1</v>
      </c>
      <c r="BK40" s="26">
        <f t="shared" si="96"/>
        <v>8</v>
      </c>
      <c r="BL40" s="26">
        <f>MU!BL40+UMKC!BL40+'S&amp;T'!BL40+UMSL!BL40</f>
        <v>4</v>
      </c>
      <c r="BM40" s="26">
        <f>MU!BM40+UMKC!BM40+'S&amp;T'!BM40+UMSL!BM40</f>
        <v>2</v>
      </c>
      <c r="BN40" s="26">
        <f t="shared" si="97"/>
        <v>6</v>
      </c>
      <c r="BO40" s="26">
        <f>MU!BO40+UMKC!BO40+'S&amp;T'!BO40+UMSL!BO40</f>
        <v>3</v>
      </c>
      <c r="BP40" s="26">
        <f>MU!BP40+UMKC!BP40+'S&amp;T'!BP40+UMSL!BP40</f>
        <v>3</v>
      </c>
      <c r="BQ40" s="26">
        <f t="shared" si="98"/>
        <v>6</v>
      </c>
      <c r="BR40" s="26">
        <f>MU!BR40+UMKC!BR40+'S&amp;T'!BR40+UMSL!BR40</f>
        <v>6</v>
      </c>
      <c r="BS40" s="26">
        <f>MU!BS40+UMKC!BS40+'S&amp;T'!BS40+UMSL!BS40</f>
        <v>5</v>
      </c>
      <c r="BT40" s="26">
        <f t="shared" si="99"/>
        <v>11</v>
      </c>
      <c r="BU40" s="26">
        <f>MU!BU40+UMKC!BU40+'S&amp;T'!BU40+UMSL!BU40</f>
        <v>5</v>
      </c>
      <c r="BV40" s="26">
        <f>MU!BV40+UMKC!BV40+'S&amp;T'!BV40+UMSL!BV40</f>
        <v>2</v>
      </c>
      <c r="BW40" s="26">
        <f t="shared" si="100"/>
        <v>7</v>
      </c>
      <c r="BX40" s="26">
        <f>MU!BX40+UMKC!BX40+'S&amp;T'!BX40+UMSL!BX40</f>
        <v>4</v>
      </c>
      <c r="BY40" s="26">
        <f>MU!BY40+UMKC!BY40+'S&amp;T'!BY40+UMSL!BY40</f>
        <v>4</v>
      </c>
      <c r="BZ40" s="26">
        <f>BX40+BY40</f>
        <v>8</v>
      </c>
      <c r="CA40" s="26">
        <f>MU!CA40+UMKC!CA40+'S&amp;T'!CA40+UMSL!CA40</f>
        <v>8</v>
      </c>
      <c r="CB40" s="26">
        <f>MU!CB40+UMKC!CB40+'S&amp;T'!CB40+UMSL!CB40</f>
        <v>3</v>
      </c>
      <c r="CC40" s="26">
        <f t="shared" si="102"/>
        <v>11</v>
      </c>
      <c r="CD40" s="26">
        <f>MU!CD40+UMKC!CD40+'S&amp;T'!CD40+UMSL!CD40</f>
        <v>4</v>
      </c>
      <c r="CE40" s="26">
        <f>MU!CE40+UMKC!CE40+'S&amp;T'!CE40+UMSL!CE40</f>
        <v>5</v>
      </c>
      <c r="CF40" s="26">
        <f t="shared" si="103"/>
        <v>9</v>
      </c>
      <c r="CG40" s="26">
        <f>MU!CG40+UMKC!CG40+'S&amp;T'!CG40+UMSL!CG40</f>
        <v>5</v>
      </c>
      <c r="CH40" s="26">
        <f>MU!CH40+UMKC!CH40+'S&amp;T'!CH40+UMSL!CH40</f>
        <v>2</v>
      </c>
      <c r="CI40" s="26">
        <f t="shared" si="104"/>
        <v>7</v>
      </c>
      <c r="CJ40" s="26">
        <f>MU!CJ40+UMKC!CJ40+'S&amp;T'!CJ40+UMSL!CJ40</f>
        <v>5</v>
      </c>
      <c r="CK40" s="26">
        <f>MU!CK40+UMKC!CK40+'S&amp;T'!CK40+UMSL!CK40</f>
        <v>1</v>
      </c>
      <c r="CL40" s="26">
        <f>CJ40+CK40</f>
        <v>6</v>
      </c>
      <c r="CM40" s="26">
        <f>MU!CM40+UMKC!CM40+'S&amp;T'!CM40+UMSL!CM40</f>
        <v>6</v>
      </c>
      <c r="CN40" s="26">
        <f>MU!CN40+UMKC!CN40+'S&amp;T'!CN40+UMSL!CN40</f>
        <v>5</v>
      </c>
      <c r="CO40" s="26">
        <f>CM40+CN40</f>
        <v>11</v>
      </c>
      <c r="CP40" s="26">
        <f>MU!CP40+UMKC!CP40+'S&amp;T'!CP40+UMSL!CP40</f>
        <v>6</v>
      </c>
      <c r="CQ40" s="26">
        <f>MU!CQ40+UMKC!CQ40+'S&amp;T'!CQ40+UMSL!CQ40</f>
        <v>8</v>
      </c>
      <c r="CR40" s="26">
        <f>CP40+CQ40</f>
        <v>14</v>
      </c>
      <c r="CS40" s="26">
        <f>MU!CS40+UMKC!CS40+'S&amp;T'!CS40+UMSL!CS40</f>
        <v>9</v>
      </c>
      <c r="CT40" s="26">
        <f>MU!CT40+UMKC!CT40+'S&amp;T'!CT40+UMSL!CT40</f>
        <v>6</v>
      </c>
      <c r="CU40" s="26">
        <f>CS40+CT40</f>
        <v>15</v>
      </c>
      <c r="CV40" s="26">
        <f>MU!CV40+UMKC!CV40+'S&amp;T'!CV40+UMSL!CV40</f>
        <v>8</v>
      </c>
      <c r="CW40" s="26">
        <f>MU!CW40+UMKC!CW40+'S&amp;T'!CW40+UMSL!CW40</f>
        <v>3</v>
      </c>
      <c r="CX40" s="26">
        <f>CV40+CW40</f>
        <v>11</v>
      </c>
      <c r="CY40" s="26">
        <f>MU!CY40+UMKC!CY40+'S&amp;T'!CY40+UMSL!CY40</f>
        <v>10</v>
      </c>
      <c r="CZ40" s="26">
        <f>MU!CZ40+UMKC!CZ40+'S&amp;T'!CZ40+UMSL!CZ40</f>
        <v>2</v>
      </c>
      <c r="DA40" s="26">
        <f>CY40+CZ40</f>
        <v>12</v>
      </c>
      <c r="DB40" s="26">
        <f>MU!DB40+UMKC!DB40+'S&amp;T'!DB40+UMSL!DB40</f>
        <v>9</v>
      </c>
      <c r="DC40" s="26">
        <f>MU!DC40+UMKC!DC40+'S&amp;T'!DC40+UMSL!DC40</f>
        <v>8</v>
      </c>
      <c r="DD40" s="26">
        <f>DB40+DC40</f>
        <v>17</v>
      </c>
      <c r="DE40" s="26">
        <f>MU!DE40+UMKC!DE40+'S&amp;T'!DE40+UMSL!DE40</f>
        <v>10</v>
      </c>
      <c r="DF40" s="26">
        <f>MU!DF40+UMKC!DF40+'S&amp;T'!DF40+UMSL!DF40</f>
        <v>12</v>
      </c>
      <c r="DG40" s="26">
        <f>DE40+DF40</f>
        <v>22</v>
      </c>
      <c r="DH40" s="26">
        <f>MU!DH40+UMKC!DH40+'S&amp;T'!DH40+UMSL!DH40</f>
        <v>16</v>
      </c>
      <c r="DI40" s="26">
        <f>MU!DI40+UMKC!DI40+'S&amp;T'!DI40+UMSL!DI40</f>
        <v>4</v>
      </c>
      <c r="DJ40" s="26">
        <f>DH40+DI40</f>
        <v>20</v>
      </c>
      <c r="DK40" s="26">
        <f>MU!DK40+UMKC!DK40+'S&amp;T'!DK40+UMSL!DK40</f>
        <v>10</v>
      </c>
      <c r="DL40" s="26">
        <f>MU!DL40+UMKC!DL40+'S&amp;T'!DL40+UMSL!DL40</f>
        <v>10</v>
      </c>
      <c r="DM40" s="26">
        <f>DK40+DL40</f>
        <v>20</v>
      </c>
    </row>
    <row r="41" spans="1:117" ht="13.5" customHeight="1" x14ac:dyDescent="0.2">
      <c r="A41" s="16"/>
      <c r="E41" s="2"/>
      <c r="F41" s="11" t="str">
        <f>IF(AM37&gt;0,(AM41/AM37),"")</f>
        <v/>
      </c>
      <c r="G41" s="11" t="str">
        <f>IF(AP37&gt;0,(AP41/AP37),"")</f>
        <v/>
      </c>
      <c r="H41" s="11" t="str">
        <f>IF(AS37&gt;0,(AS41/AS37),"")</f>
        <v/>
      </c>
      <c r="I41" s="11">
        <f>IF(AV37&gt;0,(AV41/AV37),"")</f>
        <v>0.43902439024390244</v>
      </c>
      <c r="J41" s="11">
        <f>IF(AY37&gt;0,(AY41/AY37),"")</f>
        <v>0.41489361702127658</v>
      </c>
      <c r="K41" s="11">
        <f>IF(BB37&gt;0,(BB41/BB37),"")</f>
        <v>0.57471264367816088</v>
      </c>
      <c r="L41" s="11">
        <f>IF(BE37&gt;0,(BE41/BE37),"")</f>
        <v>0.48192771084337349</v>
      </c>
      <c r="M41" s="11">
        <f>IF(BH37&gt;0,(BH41/BH37),"")</f>
        <v>0.48717948717948717</v>
      </c>
      <c r="N41" s="11">
        <f>IF(BK37&gt;0,(BK41/BK37),"")</f>
        <v>0.55913978494623651</v>
      </c>
      <c r="O41" s="11">
        <f>IF(BN37&gt;0,(BN41/BN37),"")</f>
        <v>0.5376344086021505</v>
      </c>
      <c r="P41" s="11">
        <f>IF(BQ37&gt;0,(BQ41/BQ37),"")</f>
        <v>0.39361702127659576</v>
      </c>
      <c r="Q41" s="11">
        <f>IF(BT37&gt;0,(BT41/BT37),"")</f>
        <v>0.62608695652173918</v>
      </c>
      <c r="R41" s="11">
        <f>IF(BW37&gt;0,(BW41/BW37),"")</f>
        <v>0.38518518518518519</v>
      </c>
      <c r="S41" s="11">
        <f>IF(BZ37&gt;0,(BZ41/BZ37),"")</f>
        <v>0.56944444444444442</v>
      </c>
      <c r="T41" s="11">
        <f t="shared" ref="T41" si="125">IF(CC37&gt;0,(CC41/CC37),"")</f>
        <v>0.52601156069364163</v>
      </c>
      <c r="U41" s="11">
        <f>IF(CF37&gt;0,(CF41/CF37),"")</f>
        <v>0.61271676300578037</v>
      </c>
      <c r="V41" s="11">
        <f>IF(CI37&gt;0,(CI41/CI37),"")</f>
        <v>0.66249999999999998</v>
      </c>
      <c r="W41" s="11">
        <f t="shared" si="116"/>
        <v>0.54891304347826086</v>
      </c>
      <c r="X41" s="11">
        <f>CO41/CO$37</f>
        <v>0.51914893617021274</v>
      </c>
      <c r="Y41" s="11">
        <f>CR41/CR$37</f>
        <v>0.56818181818181823</v>
      </c>
      <c r="Z41" s="11">
        <f>CU41/CU$37</f>
        <v>0.59824046920821117</v>
      </c>
      <c r="AA41" s="11">
        <f t="shared" si="118"/>
        <v>0.58670520231213874</v>
      </c>
      <c r="AB41" s="11">
        <f t="shared" si="119"/>
        <v>0.60989010989010994</v>
      </c>
      <c r="AC41" s="11">
        <f t="shared" si="120"/>
        <v>0.58823529411764708</v>
      </c>
      <c r="AD41" s="11">
        <f t="shared" si="121"/>
        <v>0.59310344827586203</v>
      </c>
      <c r="AE41" s="11">
        <f>DJ41/DJ$37</f>
        <v>0.6015625</v>
      </c>
      <c r="AF41" s="11">
        <f>DM41/DM$37</f>
        <v>0.5866336633663366</v>
      </c>
      <c r="AG41" s="34"/>
      <c r="AJ41" s="5" t="s">
        <v>88</v>
      </c>
      <c r="AT41" s="26">
        <f t="shared" ref="AT41:CH41" si="126">SUM(AT38:AT40)</f>
        <v>15</v>
      </c>
      <c r="AU41" s="26">
        <f t="shared" si="126"/>
        <v>21</v>
      </c>
      <c r="AV41" s="26">
        <f t="shared" si="126"/>
        <v>36</v>
      </c>
      <c r="AW41" s="26">
        <f t="shared" si="126"/>
        <v>25</v>
      </c>
      <c r="AX41" s="26">
        <f t="shared" si="126"/>
        <v>14</v>
      </c>
      <c r="AY41" s="26">
        <f t="shared" si="126"/>
        <v>39</v>
      </c>
      <c r="AZ41" s="26">
        <f t="shared" si="126"/>
        <v>20</v>
      </c>
      <c r="BA41" s="26">
        <f t="shared" si="126"/>
        <v>30</v>
      </c>
      <c r="BB41" s="26">
        <f t="shared" si="126"/>
        <v>50</v>
      </c>
      <c r="BC41" s="26">
        <f t="shared" si="126"/>
        <v>14</v>
      </c>
      <c r="BD41" s="26">
        <f t="shared" si="126"/>
        <v>26</v>
      </c>
      <c r="BE41" s="26">
        <f t="shared" si="126"/>
        <v>40</v>
      </c>
      <c r="BF41" s="26">
        <f t="shared" si="126"/>
        <v>18</v>
      </c>
      <c r="BG41" s="26">
        <f t="shared" si="126"/>
        <v>20</v>
      </c>
      <c r="BH41" s="26">
        <f t="shared" si="126"/>
        <v>38</v>
      </c>
      <c r="BI41" s="26">
        <f t="shared" si="126"/>
        <v>24</v>
      </c>
      <c r="BJ41" s="26">
        <f t="shared" si="126"/>
        <v>28</v>
      </c>
      <c r="BK41" s="26">
        <f t="shared" si="126"/>
        <v>52</v>
      </c>
      <c r="BL41" s="26">
        <f t="shared" si="126"/>
        <v>27</v>
      </c>
      <c r="BM41" s="26">
        <f t="shared" si="126"/>
        <v>23</v>
      </c>
      <c r="BN41" s="26">
        <f t="shared" si="126"/>
        <v>50</v>
      </c>
      <c r="BO41" s="26">
        <f t="shared" si="126"/>
        <v>14</v>
      </c>
      <c r="BP41" s="26">
        <f t="shared" si="126"/>
        <v>23</v>
      </c>
      <c r="BQ41" s="26">
        <f t="shared" si="126"/>
        <v>37</v>
      </c>
      <c r="BR41" s="26">
        <f t="shared" si="126"/>
        <v>35</v>
      </c>
      <c r="BS41" s="26">
        <f t="shared" si="126"/>
        <v>37</v>
      </c>
      <c r="BT41" s="26">
        <f t="shared" si="126"/>
        <v>72</v>
      </c>
      <c r="BU41" s="26">
        <f t="shared" si="126"/>
        <v>34</v>
      </c>
      <c r="BV41" s="26">
        <f t="shared" si="126"/>
        <v>18</v>
      </c>
      <c r="BW41" s="26">
        <f t="shared" si="126"/>
        <v>52</v>
      </c>
      <c r="BX41" s="26">
        <f t="shared" si="126"/>
        <v>38</v>
      </c>
      <c r="BY41" s="26">
        <f t="shared" si="126"/>
        <v>44</v>
      </c>
      <c r="BZ41" s="26">
        <f t="shared" si="126"/>
        <v>82</v>
      </c>
      <c r="CA41" s="26">
        <f t="shared" si="126"/>
        <v>42</v>
      </c>
      <c r="CB41" s="26">
        <f t="shared" si="126"/>
        <v>49</v>
      </c>
      <c r="CC41" s="26">
        <f t="shared" si="126"/>
        <v>91</v>
      </c>
      <c r="CD41" s="26">
        <f t="shared" si="126"/>
        <v>44</v>
      </c>
      <c r="CE41" s="26">
        <f t="shared" si="126"/>
        <v>62</v>
      </c>
      <c r="CF41" s="26">
        <f t="shared" si="126"/>
        <v>106</v>
      </c>
      <c r="CG41" s="26">
        <f t="shared" si="126"/>
        <v>48</v>
      </c>
      <c r="CH41" s="26">
        <f t="shared" si="126"/>
        <v>58</v>
      </c>
      <c r="CI41" s="26">
        <f>SUM(CI38:CI40)</f>
        <v>106</v>
      </c>
      <c r="CJ41" s="26">
        <f t="shared" ref="CJ41" si="127">SUM(CJ38:CJ40)</f>
        <v>48</v>
      </c>
      <c r="CK41" s="26">
        <f>SUM(CK38:CK40)</f>
        <v>53</v>
      </c>
      <c r="CL41" s="26">
        <f t="shared" ref="CL41:CM41" si="128">SUM(CL38:CL40)</f>
        <v>101</v>
      </c>
      <c r="CM41" s="26">
        <f t="shared" si="128"/>
        <v>46</v>
      </c>
      <c r="CN41" s="26">
        <f>SUM(CN38:CN40)</f>
        <v>76</v>
      </c>
      <c r="CO41" s="26">
        <f t="shared" ref="CO41:CP41" si="129">SUM(CO38:CO40)</f>
        <v>122</v>
      </c>
      <c r="CP41" s="26">
        <f t="shared" si="129"/>
        <v>78</v>
      </c>
      <c r="CQ41" s="26">
        <f>SUM(CQ38:CQ40)</f>
        <v>97</v>
      </c>
      <c r="CR41" s="26">
        <f t="shared" ref="CR41:CS41" si="130">SUM(CR38:CR40)</f>
        <v>175</v>
      </c>
      <c r="CS41" s="26">
        <f t="shared" si="130"/>
        <v>91</v>
      </c>
      <c r="CT41" s="26">
        <f>SUM(CT38:CT40)</f>
        <v>113</v>
      </c>
      <c r="CU41" s="26">
        <f t="shared" ref="CU41:CV41" si="131">SUM(CU38:CU40)</f>
        <v>204</v>
      </c>
      <c r="CV41" s="26">
        <f t="shared" si="131"/>
        <v>83</v>
      </c>
      <c r="CW41" s="26">
        <f>SUM(CW38:CW40)</f>
        <v>120</v>
      </c>
      <c r="CX41" s="26">
        <f t="shared" ref="CX41:CY41" si="132">SUM(CX38:CX40)</f>
        <v>203</v>
      </c>
      <c r="CY41" s="26">
        <f t="shared" si="132"/>
        <v>100</v>
      </c>
      <c r="CZ41" s="26">
        <f>SUM(CZ38:CZ40)</f>
        <v>122</v>
      </c>
      <c r="DA41" s="26">
        <f t="shared" ref="DA41:DB41" si="133">SUM(DA38:DA40)</f>
        <v>222</v>
      </c>
      <c r="DB41" s="26">
        <f t="shared" si="133"/>
        <v>98</v>
      </c>
      <c r="DC41" s="26">
        <f>SUM(DC38:DC40)</f>
        <v>122</v>
      </c>
      <c r="DD41" s="26">
        <f t="shared" ref="DD41:DE41" si="134">SUM(DD38:DD40)</f>
        <v>220</v>
      </c>
      <c r="DE41" s="26">
        <f t="shared" si="134"/>
        <v>112</v>
      </c>
      <c r="DF41" s="26">
        <f>SUM(DF38:DF40)</f>
        <v>146</v>
      </c>
      <c r="DG41" s="26">
        <f t="shared" ref="DG41:DH41" si="135">SUM(DG38:DG40)</f>
        <v>258</v>
      </c>
      <c r="DH41" s="26">
        <f t="shared" si="135"/>
        <v>112</v>
      </c>
      <c r="DI41" s="26">
        <f>SUM(DI38:DI40)</f>
        <v>119</v>
      </c>
      <c r="DJ41" s="26">
        <f t="shared" ref="DJ41:DK41" si="136">SUM(DJ38:DJ40)</f>
        <v>231</v>
      </c>
      <c r="DK41" s="26">
        <f t="shared" si="136"/>
        <v>99</v>
      </c>
      <c r="DL41" s="26">
        <f>SUM(DL38:DL40)</f>
        <v>138</v>
      </c>
      <c r="DM41" s="26">
        <f t="shared" ref="DM41" si="137">SUM(DM38:DM40)</f>
        <v>237</v>
      </c>
    </row>
    <row r="42" spans="1:117" ht="13.5" customHeight="1" x14ac:dyDescent="0.25">
      <c r="A42" s="16"/>
      <c r="C42" s="2" t="s">
        <v>117</v>
      </c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33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P42" s="52" t="s">
        <v>117</v>
      </c>
      <c r="CQ42" s="61"/>
      <c r="CR42" s="61"/>
      <c r="CS42" s="61"/>
      <c r="CT42" s="61"/>
      <c r="CU42" s="61"/>
      <c r="CV42" s="61"/>
      <c r="CW42" s="61"/>
      <c r="CX42" s="61"/>
      <c r="CY42" s="61"/>
      <c r="CZ42" s="61"/>
      <c r="DA42" s="61"/>
      <c r="DB42" s="61"/>
      <c r="DC42" s="61"/>
      <c r="DD42" s="61"/>
      <c r="DE42" s="61"/>
      <c r="DF42" s="61"/>
      <c r="DG42" s="61"/>
      <c r="DH42" s="55"/>
      <c r="DI42" s="55"/>
      <c r="DJ42" s="55"/>
      <c r="DK42" s="55"/>
      <c r="DL42" s="55"/>
      <c r="DM42" s="55"/>
    </row>
    <row r="43" spans="1:117" ht="13.5" customHeight="1" x14ac:dyDescent="0.2">
      <c r="A43" s="16"/>
      <c r="D43" s="1" t="s">
        <v>65</v>
      </c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8">
        <f>CR43</f>
        <v>2235</v>
      </c>
      <c r="Z43" s="8">
        <f>CU43</f>
        <v>2367</v>
      </c>
      <c r="AA43" s="8">
        <f>CX43</f>
        <v>2376</v>
      </c>
      <c r="AB43" s="8">
        <f>DA43</f>
        <v>2250</v>
      </c>
      <c r="AC43" s="8">
        <f>DD43</f>
        <v>2251</v>
      </c>
      <c r="AD43" s="8">
        <f>DG43</f>
        <v>2129</v>
      </c>
      <c r="AE43" s="8">
        <f>DJ43</f>
        <v>1907</v>
      </c>
      <c r="AF43" s="8">
        <f>DM43</f>
        <v>1876</v>
      </c>
      <c r="AG43" s="33"/>
      <c r="AI43" s="1" t="s">
        <v>65</v>
      </c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P43" s="26"/>
      <c r="CR43" s="26">
        <f>MU!CR43+UMKC!CR43+'S&amp;T'!CR43+UMSL!CR43</f>
        <v>2235</v>
      </c>
      <c r="CU43" s="26">
        <f>MU!CU43+UMKC!CU43+'S&amp;T'!CU43+UMSL!CU43</f>
        <v>2367</v>
      </c>
      <c r="CX43" s="26">
        <f>MU!CX43+UMKC!CX43+'S&amp;T'!CX43+UMSL!CX43</f>
        <v>2376</v>
      </c>
      <c r="DA43" s="26">
        <f>MU!DA43+UMKC!DA43+'S&amp;T'!DA43+UMSL!DA43</f>
        <v>2250</v>
      </c>
      <c r="DD43" s="26">
        <f>MU!DD43+UMKC!DD43+'S&amp;T'!DD43+UMSL!DD43</f>
        <v>2251</v>
      </c>
      <c r="DG43" s="26">
        <f>MU!DG43+UMKC!DG43+'S&amp;T'!DG43+UMSL!DG43</f>
        <v>2129</v>
      </c>
      <c r="DJ43" s="26">
        <f>MU!DJ43+UMKC!DJ43+'S&amp;T'!DJ43+UMSL!DJ43</f>
        <v>1907</v>
      </c>
      <c r="DM43" s="26">
        <f>MU!DM43+UMKC!DM43+'S&amp;T'!DM43+UMSL!DM43</f>
        <v>1876</v>
      </c>
    </row>
    <row r="44" spans="1:117" ht="13.5" customHeight="1" x14ac:dyDescent="0.2">
      <c r="A44" s="16"/>
      <c r="D44" s="11" t="s">
        <v>118</v>
      </c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>
        <f>CR44/CR43</f>
        <v>0.51006711409395977</v>
      </c>
      <c r="Z44" s="11">
        <f>CU44/CU43</f>
        <v>0.50105618926911699</v>
      </c>
      <c r="AA44" s="11">
        <f>CX44/CX43</f>
        <v>0.50462962962962965</v>
      </c>
      <c r="AB44" s="11">
        <f>DA44/DA43</f>
        <v>0.53644444444444439</v>
      </c>
      <c r="AC44" s="11">
        <f>DD44/DD43</f>
        <v>0.56108396268325189</v>
      </c>
      <c r="AD44" s="11">
        <f>DG44/DG43</f>
        <v>0.55753875058713009</v>
      </c>
      <c r="AE44" s="11">
        <f>DJ44/DJ43</f>
        <v>0.54063974829575245</v>
      </c>
      <c r="AF44" s="11">
        <f>DM44/DM43</f>
        <v>0.57782515991471217</v>
      </c>
      <c r="AG44" s="33"/>
      <c r="AI44" s="11" t="s">
        <v>118</v>
      </c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R44" s="26">
        <f>MU!CR44+UMKC!CR44+'S&amp;T'!CR44+UMSL!CR44</f>
        <v>1140</v>
      </c>
      <c r="CU44" s="26">
        <f>MU!CU44+UMKC!CU44+'S&amp;T'!CU44+UMSL!CU44</f>
        <v>1186</v>
      </c>
      <c r="CX44" s="26">
        <f>MU!CX44+UMKC!CX44+'S&amp;T'!CX44+UMSL!CX44</f>
        <v>1199</v>
      </c>
      <c r="DA44" s="26">
        <f>MU!DA44+UMKC!DA44+'S&amp;T'!DA44+UMSL!DA44</f>
        <v>1207</v>
      </c>
      <c r="DD44" s="26">
        <f>MU!DD44+UMKC!DD44+'S&amp;T'!DD44+UMSL!DD44</f>
        <v>1263</v>
      </c>
      <c r="DG44" s="26">
        <f>MU!DG44+UMKC!DG44+'S&amp;T'!DG44+UMSL!DG44</f>
        <v>1187</v>
      </c>
      <c r="DJ44" s="26">
        <f>MU!DJ44+UMKC!DJ44+'S&amp;T'!DJ44+UMSL!DJ44</f>
        <v>1031</v>
      </c>
      <c r="DM44" s="26">
        <f>MU!DM44+UMKC!DM44+'S&amp;T'!DM44+UMSL!DM44</f>
        <v>1084</v>
      </c>
    </row>
    <row r="45" spans="1:117" ht="13.5" customHeight="1" thickBot="1" x14ac:dyDescent="0.25">
      <c r="A45" s="16"/>
      <c r="B45" s="3"/>
      <c r="C45" s="3"/>
      <c r="D45" s="3"/>
      <c r="E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G45" s="33"/>
      <c r="BL45" s="1"/>
      <c r="BM45" s="14"/>
      <c r="BN45" s="14"/>
      <c r="BO45" s="1"/>
      <c r="BP45" s="14"/>
      <c r="BQ45" s="14"/>
      <c r="BR45" s="1"/>
      <c r="BS45" s="14"/>
      <c r="BT45" s="14"/>
      <c r="BU45" s="1"/>
      <c r="BV45" s="14"/>
      <c r="BW45" s="14"/>
      <c r="BX45" s="1"/>
      <c r="BY45" s="14"/>
      <c r="BZ45" s="14"/>
      <c r="CA45" s="1"/>
      <c r="CB45" s="14"/>
      <c r="CC45" s="14"/>
      <c r="CK45" s="14"/>
      <c r="CL45" s="14"/>
      <c r="CN45" s="14"/>
      <c r="CO45" s="14"/>
      <c r="CQ45" s="14"/>
      <c r="CR45" s="14"/>
      <c r="CT45" s="14"/>
      <c r="CU45" s="14"/>
      <c r="CW45" s="14"/>
      <c r="CX45" s="14"/>
      <c r="CZ45" s="14"/>
      <c r="DA45" s="14"/>
      <c r="DC45" s="14"/>
      <c r="DD45" s="14"/>
      <c r="DF45" s="14"/>
      <c r="DG45" s="14"/>
      <c r="DI45" s="14"/>
      <c r="DJ45" s="14"/>
      <c r="DL45" s="14"/>
      <c r="DM45" s="14"/>
    </row>
    <row r="46" spans="1:117" ht="13.5" customHeight="1" thickTop="1" x14ac:dyDescent="0.2">
      <c r="A46" s="16"/>
      <c r="B46" s="2"/>
      <c r="C46" s="2"/>
      <c r="D46" s="2"/>
      <c r="E46" s="2"/>
      <c r="O46" s="5" t="s">
        <v>70</v>
      </c>
      <c r="P46" s="5" t="s">
        <v>69</v>
      </c>
      <c r="Q46" s="5" t="s">
        <v>40</v>
      </c>
      <c r="R46" s="5" t="s">
        <v>39</v>
      </c>
      <c r="S46" s="5" t="s">
        <v>38</v>
      </c>
      <c r="T46" s="5" t="s">
        <v>37</v>
      </c>
      <c r="U46" s="5" t="s">
        <v>36</v>
      </c>
      <c r="V46" s="5" t="s">
        <v>34</v>
      </c>
      <c r="W46" s="5" t="s">
        <v>33</v>
      </c>
      <c r="X46" s="5" t="s">
        <v>32</v>
      </c>
      <c r="Y46" s="5" t="s">
        <v>31</v>
      </c>
      <c r="Z46" s="5" t="s">
        <v>30</v>
      </c>
      <c r="AA46" s="5" t="s">
        <v>29</v>
      </c>
      <c r="AB46" s="5" t="s">
        <v>28</v>
      </c>
      <c r="AC46" s="5" t="s">
        <v>90</v>
      </c>
      <c r="AD46" s="5" t="s">
        <v>96</v>
      </c>
      <c r="AG46" s="17"/>
      <c r="BA46" s="40"/>
      <c r="BB46" s="40"/>
      <c r="BD46" s="40"/>
      <c r="BE46" s="40"/>
      <c r="BG46" s="40"/>
      <c r="BH46" s="40"/>
      <c r="BJ46" s="40"/>
      <c r="BK46" s="40"/>
      <c r="BL46" s="52" t="s">
        <v>50</v>
      </c>
      <c r="BM46" s="52"/>
      <c r="BN46" s="52"/>
      <c r="BO46" s="52" t="s">
        <v>51</v>
      </c>
      <c r="BP46" s="52"/>
      <c r="BQ46" s="52"/>
      <c r="BR46" s="52" t="s">
        <v>52</v>
      </c>
      <c r="BS46" s="52"/>
      <c r="BT46" s="52"/>
      <c r="BU46" s="52" t="s">
        <v>53</v>
      </c>
      <c r="BV46" s="52"/>
      <c r="BW46" s="52"/>
      <c r="BX46" s="52" t="s">
        <v>54</v>
      </c>
      <c r="BY46" s="52"/>
      <c r="BZ46" s="52"/>
      <c r="CA46" s="52" t="s">
        <v>55</v>
      </c>
      <c r="CB46" s="52"/>
      <c r="CC46" s="52"/>
      <c r="CD46" s="52" t="s">
        <v>56</v>
      </c>
      <c r="CE46" s="52"/>
      <c r="CF46" s="52"/>
      <c r="CG46" s="52" t="s">
        <v>27</v>
      </c>
      <c r="CH46" s="52"/>
      <c r="CI46" s="52"/>
      <c r="CJ46" s="52" t="s">
        <v>91</v>
      </c>
      <c r="CK46" s="52"/>
      <c r="CL46" s="52"/>
      <c r="CM46" s="52" t="s">
        <v>97</v>
      </c>
      <c r="CN46" s="52"/>
      <c r="CO46" s="52"/>
      <c r="CP46" s="52" t="s">
        <v>101</v>
      </c>
      <c r="CQ46" s="52"/>
      <c r="CR46" s="52"/>
      <c r="CS46" s="52" t="s">
        <v>104</v>
      </c>
      <c r="CT46" s="52"/>
      <c r="CU46" s="52"/>
      <c r="CV46" s="52" t="s">
        <v>106</v>
      </c>
      <c r="CW46" s="52"/>
      <c r="CX46" s="52"/>
      <c r="CY46" s="52" t="s">
        <v>108</v>
      </c>
      <c r="CZ46" s="52"/>
      <c r="DA46" s="52"/>
      <c r="DB46" s="52" t="s">
        <v>112</v>
      </c>
      <c r="DC46" s="52"/>
      <c r="DD46" s="52"/>
      <c r="DE46" s="52" t="s">
        <v>115</v>
      </c>
      <c r="DF46" s="52"/>
      <c r="DG46" s="52"/>
      <c r="DI46" s="14"/>
      <c r="DJ46" s="14"/>
      <c r="DL46" s="14"/>
      <c r="DM46" s="14"/>
    </row>
    <row r="47" spans="1:117" ht="13.5" customHeight="1" x14ac:dyDescent="0.2">
      <c r="A47" s="16"/>
      <c r="B47" s="2"/>
      <c r="C47" s="2"/>
      <c r="D47" s="2"/>
      <c r="E47" s="2"/>
      <c r="O47" s="5" t="s">
        <v>35</v>
      </c>
      <c r="P47" s="5" t="s">
        <v>35</v>
      </c>
      <c r="Q47" s="5" t="s">
        <v>35</v>
      </c>
      <c r="R47" s="5" t="s">
        <v>35</v>
      </c>
      <c r="S47" s="5" t="s">
        <v>35</v>
      </c>
      <c r="T47" s="5" t="s">
        <v>35</v>
      </c>
      <c r="U47" s="5" t="s">
        <v>35</v>
      </c>
      <c r="V47" s="5" t="s">
        <v>35</v>
      </c>
      <c r="W47" s="5" t="s">
        <v>35</v>
      </c>
      <c r="X47" s="5" t="s">
        <v>35</v>
      </c>
      <c r="Y47" s="5" t="s">
        <v>35</v>
      </c>
      <c r="Z47" s="5" t="s">
        <v>35</v>
      </c>
      <c r="AA47" s="5" t="s">
        <v>35</v>
      </c>
      <c r="AB47" s="5" t="s">
        <v>35</v>
      </c>
      <c r="AC47" s="5" t="s">
        <v>35</v>
      </c>
      <c r="AD47" s="5" t="s">
        <v>35</v>
      </c>
      <c r="AG47" s="17"/>
      <c r="BA47" s="40"/>
      <c r="BB47" s="40"/>
      <c r="BD47" s="40"/>
      <c r="BE47" s="40"/>
      <c r="BG47" s="40"/>
      <c r="BH47" s="40"/>
      <c r="BJ47" s="40"/>
      <c r="BK47" s="40"/>
      <c r="BL47" s="52" t="s">
        <v>12</v>
      </c>
      <c r="BM47" s="52"/>
      <c r="BN47" s="52"/>
      <c r="BO47" s="52" t="s">
        <v>13</v>
      </c>
      <c r="BP47" s="52"/>
      <c r="BQ47" s="52"/>
      <c r="BR47" s="52" t="s">
        <v>14</v>
      </c>
      <c r="BS47" s="52"/>
      <c r="BT47" s="52"/>
      <c r="BU47" s="52" t="s">
        <v>15</v>
      </c>
      <c r="BV47" s="52"/>
      <c r="BW47" s="52"/>
      <c r="BX47" s="52" t="s">
        <v>16</v>
      </c>
      <c r="BY47" s="52"/>
      <c r="BZ47" s="52"/>
      <c r="CA47" s="52" t="s">
        <v>17</v>
      </c>
      <c r="CB47" s="52"/>
      <c r="CC47" s="52"/>
      <c r="CD47" s="52" t="s">
        <v>92</v>
      </c>
      <c r="CE47" s="52"/>
      <c r="CF47" s="52"/>
      <c r="CG47" s="52" t="s">
        <v>98</v>
      </c>
      <c r="CH47" s="52"/>
      <c r="CI47" s="52"/>
      <c r="CJ47" s="52" t="s">
        <v>100</v>
      </c>
      <c r="CK47" s="52"/>
      <c r="CL47" s="52"/>
      <c r="CM47" s="52" t="s">
        <v>103</v>
      </c>
      <c r="CN47" s="52"/>
      <c r="CO47" s="52"/>
      <c r="CP47" s="52" t="s">
        <v>107</v>
      </c>
      <c r="CQ47" s="52"/>
      <c r="CR47" s="52"/>
      <c r="CS47" s="52" t="s">
        <v>109</v>
      </c>
      <c r="CT47" s="52"/>
      <c r="CU47" s="52"/>
      <c r="CV47" s="52" t="s">
        <v>113</v>
      </c>
      <c r="CW47" s="52"/>
      <c r="CX47" s="52"/>
      <c r="CY47" s="52" t="s">
        <v>116</v>
      </c>
      <c r="CZ47" s="52"/>
      <c r="DA47" s="52"/>
      <c r="DB47" s="52" t="s">
        <v>121</v>
      </c>
      <c r="DC47" s="52"/>
      <c r="DD47" s="52"/>
      <c r="DE47" s="52" t="s">
        <v>125</v>
      </c>
      <c r="DF47" s="52"/>
      <c r="DG47" s="52"/>
      <c r="DI47" s="14"/>
      <c r="DJ47" s="14"/>
      <c r="DL47" s="14"/>
      <c r="DM47" s="14"/>
    </row>
    <row r="48" spans="1:117" ht="13.5" customHeight="1" x14ac:dyDescent="0.2">
      <c r="A48" s="16"/>
      <c r="B48" s="4"/>
      <c r="C48" s="4"/>
      <c r="D48" s="4"/>
      <c r="E48" s="4"/>
      <c r="O48" s="22" t="s">
        <v>33</v>
      </c>
      <c r="P48" s="22" t="s">
        <v>32</v>
      </c>
      <c r="Q48" s="22" t="s">
        <v>31</v>
      </c>
      <c r="R48" s="22" t="s">
        <v>30</v>
      </c>
      <c r="S48" s="22" t="s">
        <v>29</v>
      </c>
      <c r="T48" s="22" t="s">
        <v>28</v>
      </c>
      <c r="U48" s="22" t="s">
        <v>90</v>
      </c>
      <c r="V48" s="22" t="s">
        <v>96</v>
      </c>
      <c r="W48" s="22" t="s">
        <v>99</v>
      </c>
      <c r="X48" s="22" t="s">
        <v>102</v>
      </c>
      <c r="Y48" s="22" t="s">
        <v>105</v>
      </c>
      <c r="Z48" s="22" t="s">
        <v>110</v>
      </c>
      <c r="AA48" s="22" t="s">
        <v>111</v>
      </c>
      <c r="AB48" s="22" t="s">
        <v>114</v>
      </c>
      <c r="AC48" s="22" t="s">
        <v>119</v>
      </c>
      <c r="AD48" s="22" t="s">
        <v>126</v>
      </c>
      <c r="AG48" s="32"/>
      <c r="AH48" s="5"/>
      <c r="AI48" s="5"/>
      <c r="BA48" s="40"/>
      <c r="BB48" s="40"/>
      <c r="BD48" s="40"/>
      <c r="BE48" s="40"/>
      <c r="BG48" s="40"/>
      <c r="BH48" s="40"/>
      <c r="BJ48" s="40"/>
      <c r="BK48" s="40"/>
      <c r="BL48" s="5"/>
      <c r="BM48" s="5"/>
      <c r="BN48" s="5" t="s">
        <v>18</v>
      </c>
      <c r="BO48" s="5"/>
      <c r="BP48" s="5"/>
      <c r="BQ48" s="5" t="s">
        <v>18</v>
      </c>
      <c r="BR48" s="5"/>
      <c r="BS48" s="5"/>
      <c r="BT48" s="5" t="s">
        <v>18</v>
      </c>
      <c r="BU48" s="5"/>
      <c r="BV48" s="5"/>
      <c r="BW48" s="5" t="s">
        <v>18</v>
      </c>
      <c r="BX48" s="5"/>
      <c r="BY48" s="5"/>
      <c r="BZ48" s="5" t="s">
        <v>18</v>
      </c>
      <c r="CA48" s="5"/>
      <c r="CB48" s="5"/>
      <c r="CC48" s="5" t="s">
        <v>18</v>
      </c>
      <c r="CD48" s="5"/>
      <c r="CE48" s="5"/>
      <c r="CF48" s="5" t="s">
        <v>18</v>
      </c>
      <c r="CG48" s="5"/>
      <c r="CH48" s="5"/>
      <c r="CI48" s="5" t="s">
        <v>18</v>
      </c>
      <c r="CJ48" s="5"/>
      <c r="CK48" s="5"/>
      <c r="CL48" s="5" t="s">
        <v>18</v>
      </c>
      <c r="CM48" s="5"/>
      <c r="CN48" s="5"/>
      <c r="CO48" s="5" t="s">
        <v>18</v>
      </c>
      <c r="CP48" s="5"/>
      <c r="CQ48" s="5"/>
      <c r="CR48" s="5" t="s">
        <v>18</v>
      </c>
      <c r="CS48" s="5"/>
      <c r="CT48" s="5"/>
      <c r="CU48" s="5" t="s">
        <v>18</v>
      </c>
      <c r="CV48" s="5"/>
      <c r="CW48" s="5"/>
      <c r="CX48" s="5" t="s">
        <v>18</v>
      </c>
      <c r="CZ48" s="14"/>
      <c r="DA48" s="5" t="s">
        <v>18</v>
      </c>
      <c r="DC48" s="14"/>
      <c r="DD48" s="5" t="s">
        <v>18</v>
      </c>
      <c r="DF48" s="14"/>
      <c r="DG48" s="5" t="s">
        <v>18</v>
      </c>
      <c r="DI48" s="14"/>
      <c r="DJ48" s="14"/>
      <c r="DL48" s="14"/>
      <c r="DM48" s="14"/>
    </row>
    <row r="49" spans="1:117" ht="13.5" customHeight="1" x14ac:dyDescent="0.2">
      <c r="A49" s="16"/>
      <c r="AG49" s="17"/>
      <c r="AJ49" s="5"/>
      <c r="AK49" s="39"/>
      <c r="AL49" s="39"/>
      <c r="AM49" s="39"/>
      <c r="AN49" s="39"/>
      <c r="AO49" s="39"/>
      <c r="AP49" s="39"/>
      <c r="AQ49" s="39"/>
      <c r="AR49" s="39"/>
      <c r="BL49" s="1"/>
      <c r="BM49" s="14"/>
      <c r="BN49" s="14"/>
      <c r="BO49" s="1"/>
      <c r="BP49" s="14"/>
      <c r="BQ49" s="14"/>
      <c r="BR49" s="1"/>
      <c r="BS49" s="14"/>
      <c r="BT49" s="14"/>
      <c r="BU49" s="1"/>
      <c r="BV49" s="14"/>
      <c r="BW49" s="14"/>
      <c r="BX49" s="1"/>
      <c r="BY49" s="14"/>
      <c r="BZ49" s="14"/>
      <c r="CA49" s="1"/>
      <c r="CB49" s="14"/>
      <c r="CC49" s="14"/>
      <c r="CJ49" s="26"/>
      <c r="CK49" s="26"/>
      <c r="CL49" s="26"/>
      <c r="CN49" s="14"/>
      <c r="CO49" s="14"/>
      <c r="CQ49" s="14"/>
      <c r="CR49" s="14"/>
      <c r="CT49" s="14"/>
      <c r="CU49" s="14"/>
      <c r="CW49" s="14"/>
      <c r="CX49" s="14"/>
      <c r="CZ49" s="14"/>
      <c r="DA49" s="14"/>
      <c r="DC49" s="14"/>
      <c r="DD49" s="14"/>
      <c r="DF49" s="14"/>
      <c r="DG49" s="14"/>
      <c r="DI49" s="14"/>
      <c r="DJ49" s="14"/>
      <c r="DL49" s="14"/>
      <c r="DM49" s="14"/>
    </row>
    <row r="50" spans="1:117" ht="13.5" customHeight="1" x14ac:dyDescent="0.2">
      <c r="A50" s="16"/>
      <c r="B50" s="49" t="s">
        <v>23</v>
      </c>
      <c r="C50" s="47"/>
      <c r="D50" s="47"/>
      <c r="E50" s="47"/>
      <c r="F50" s="47"/>
      <c r="G50" s="47"/>
      <c r="H50" s="47"/>
      <c r="I50" s="47"/>
      <c r="J50" s="47"/>
      <c r="K50" s="47"/>
      <c r="L50" s="47"/>
      <c r="M50" s="47"/>
      <c r="N50" s="47"/>
      <c r="O50" s="47"/>
      <c r="P50" s="47"/>
      <c r="Q50" s="47"/>
      <c r="R50" s="47"/>
      <c r="S50" s="47"/>
      <c r="T50" s="47"/>
      <c r="U50" s="47"/>
      <c r="V50" s="47"/>
      <c r="W50" s="47"/>
      <c r="X50" s="47"/>
      <c r="Y50" s="47"/>
      <c r="Z50" s="47"/>
      <c r="AA50" s="47"/>
      <c r="AB50" s="47"/>
      <c r="AC50" s="47"/>
      <c r="AD50" s="47"/>
      <c r="AE50" s="47"/>
      <c r="AF50" s="47"/>
      <c r="AG50" s="17"/>
      <c r="AK50" s="39"/>
      <c r="AL50" s="39"/>
      <c r="AM50" s="39"/>
      <c r="AN50" s="39"/>
      <c r="AO50" s="39"/>
      <c r="AP50" s="39"/>
      <c r="AQ50" s="39"/>
      <c r="AR50" s="39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J50" s="26"/>
      <c r="CK50" s="26"/>
      <c r="CL50" s="26"/>
      <c r="CN50" s="14"/>
      <c r="CO50" s="14"/>
      <c r="CQ50" s="14"/>
      <c r="CR50" s="14"/>
      <c r="CT50" s="14"/>
      <c r="CU50" s="14"/>
      <c r="CW50" s="14"/>
      <c r="CX50" s="14"/>
      <c r="CZ50" s="14"/>
      <c r="DA50" s="14"/>
      <c r="DC50" s="14"/>
      <c r="DD50" s="14"/>
      <c r="DF50" s="14"/>
      <c r="DG50" s="14"/>
      <c r="DI50" s="14"/>
      <c r="DJ50" s="14"/>
      <c r="DL50" s="14"/>
      <c r="DM50" s="14"/>
    </row>
    <row r="51" spans="1:117" ht="13.5" customHeight="1" x14ac:dyDescent="0.25">
      <c r="A51" s="16"/>
      <c r="C51" s="2" t="s">
        <v>19</v>
      </c>
      <c r="F51" s="7"/>
      <c r="G51" s="7"/>
      <c r="H51" s="7"/>
      <c r="I51" s="7"/>
      <c r="J51" s="7"/>
      <c r="K51" s="7"/>
      <c r="L51" s="7"/>
      <c r="M51" s="7"/>
      <c r="N51" s="6"/>
      <c r="O51" s="6"/>
      <c r="P51" s="6"/>
      <c r="Q51" s="6"/>
      <c r="R51" s="6"/>
      <c r="S51" s="6"/>
      <c r="T51" s="6"/>
      <c r="U51" s="6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31"/>
      <c r="AK51" s="53" t="s">
        <v>19</v>
      </c>
      <c r="AL51" s="55"/>
      <c r="AM51" s="55"/>
      <c r="AN51" s="55"/>
      <c r="AO51" s="55"/>
      <c r="AP51" s="55"/>
      <c r="AQ51" s="55"/>
      <c r="AR51" s="55"/>
      <c r="AS51" s="55"/>
      <c r="AT51" s="55"/>
      <c r="AU51" s="55"/>
      <c r="AV51" s="55"/>
      <c r="AW51" s="55"/>
      <c r="AX51" s="55"/>
      <c r="AY51" s="55"/>
      <c r="AZ51" s="55"/>
      <c r="BA51" s="55"/>
      <c r="BB51" s="55"/>
      <c r="BC51" s="55"/>
      <c r="BD51" s="55"/>
      <c r="BE51" s="55"/>
      <c r="BF51" s="55"/>
      <c r="BG51" s="55"/>
      <c r="BH51" s="55"/>
      <c r="BI51" s="55"/>
      <c r="BJ51" s="55"/>
      <c r="BK51" s="55"/>
      <c r="BL51" s="55"/>
      <c r="BM51" s="55"/>
      <c r="BN51" s="55"/>
      <c r="BO51" s="55"/>
      <c r="BP51" s="55"/>
      <c r="BQ51" s="55"/>
      <c r="BR51" s="55"/>
      <c r="BS51" s="55"/>
      <c r="BT51" s="55"/>
      <c r="BU51" s="55"/>
      <c r="BV51" s="55"/>
      <c r="BW51" s="55"/>
      <c r="BX51" s="55"/>
      <c r="BY51" s="55"/>
      <c r="BZ51" s="55"/>
      <c r="CA51" s="55"/>
      <c r="CB51" s="55"/>
      <c r="CC51" s="55"/>
      <c r="CD51" s="55"/>
      <c r="CE51" s="55"/>
      <c r="CF51" s="55"/>
      <c r="CG51" s="55"/>
      <c r="CH51" s="55"/>
      <c r="CI51" s="55"/>
      <c r="CJ51" s="55"/>
      <c r="CK51" s="55"/>
      <c r="CL51" s="55"/>
      <c r="CM51" s="55"/>
      <c r="CN51" s="55"/>
      <c r="CO51" s="55"/>
      <c r="CP51" s="55"/>
      <c r="CQ51" s="55"/>
      <c r="CR51" s="55"/>
      <c r="CS51" s="55"/>
      <c r="CT51" s="55"/>
      <c r="CU51" s="55"/>
      <c r="CV51" s="55"/>
      <c r="CW51" s="55"/>
      <c r="CX51" s="55"/>
      <c r="CY51" s="55"/>
      <c r="CZ51" s="55"/>
      <c r="DA51" s="55"/>
    </row>
    <row r="52" spans="1:117" ht="13.5" customHeight="1" x14ac:dyDescent="0.2">
      <c r="A52" s="16"/>
      <c r="D52" s="1" t="s">
        <v>64</v>
      </c>
      <c r="H52" s="14"/>
      <c r="O52" s="8">
        <f>BN52</f>
        <v>6023</v>
      </c>
      <c r="P52" s="8">
        <f>BQ52</f>
        <v>6051</v>
      </c>
      <c r="Q52" s="8">
        <f>BT52</f>
        <v>6332</v>
      </c>
      <c r="R52" s="8">
        <f>BW52</f>
        <v>6697</v>
      </c>
      <c r="S52" s="8">
        <f>BZ52</f>
        <v>6761</v>
      </c>
      <c r="T52" s="8">
        <f>CC52</f>
        <v>7042</v>
      </c>
      <c r="U52" s="8">
        <f>CF52</f>
        <v>7116</v>
      </c>
      <c r="V52" s="8">
        <f>CI52</f>
        <v>7281</v>
      </c>
      <c r="W52" s="8">
        <f>CL52</f>
        <v>8139</v>
      </c>
      <c r="X52" s="8">
        <f>CO52</f>
        <v>8062</v>
      </c>
      <c r="Y52" s="8">
        <f>CR52</f>
        <v>8722</v>
      </c>
      <c r="Z52" s="8">
        <f>CU52</f>
        <v>8717</v>
      </c>
      <c r="AA52" s="8">
        <f>CX52</f>
        <v>9117</v>
      </c>
      <c r="AB52" s="8">
        <f>DA52</f>
        <v>8813</v>
      </c>
      <c r="AC52" s="8">
        <f>DD52</f>
        <v>9219</v>
      </c>
      <c r="AD52" s="8">
        <f>DG52</f>
        <v>9005</v>
      </c>
      <c r="AG52" s="17"/>
      <c r="AI52" s="1" t="s">
        <v>64</v>
      </c>
      <c r="BN52" s="26">
        <f>MU!BN52+UMKC!BN52+'S&amp;T'!BN52+UMSL!BN52</f>
        <v>6023</v>
      </c>
      <c r="BQ52" s="26">
        <f>MU!BQ52+UMKC!BQ52+'S&amp;T'!BQ52+UMSL!BQ52</f>
        <v>6051</v>
      </c>
      <c r="BT52" s="26">
        <f>MU!BT52+UMKC!BT52+'S&amp;T'!BT52+UMSL!BT52</f>
        <v>6332</v>
      </c>
      <c r="BW52" s="26">
        <f>MU!BW52+UMKC!BW52+'S&amp;T'!BW52+UMSL!BW52</f>
        <v>6697</v>
      </c>
      <c r="BZ52" s="26">
        <f>MU!BZ52+UMKC!BZ52+'S&amp;T'!BZ52+UMSL!BZ52</f>
        <v>6761</v>
      </c>
      <c r="CC52" s="26">
        <f>MU!CC52+UMKC!CC52+'S&amp;T'!CC52+UMSL!CC52</f>
        <v>7042</v>
      </c>
      <c r="CF52" s="26">
        <f>MU!CF52+UMKC!CF52+'S&amp;T'!CF52+UMSL!CF52</f>
        <v>7116</v>
      </c>
      <c r="CI52" s="26">
        <f>MU!CI52+UMKC!CI52+'S&amp;T'!CI52+UMSL!CI52</f>
        <v>7281</v>
      </c>
      <c r="CJ52" s="26"/>
      <c r="CK52" s="26"/>
      <c r="CL52" s="26">
        <f>MU!CL52+UMKC!CL52+'S&amp;T'!CL52+UMSL!CL52</f>
        <v>8139</v>
      </c>
      <c r="CO52" s="26">
        <f>MU!CO52+UMKC!CO52+'S&amp;T'!CO52+UMSL!CO52</f>
        <v>8062</v>
      </c>
      <c r="CR52" s="26">
        <f>MU!CR52+UMKC!CR52+'S&amp;T'!CR52+UMSL!CR52</f>
        <v>8722</v>
      </c>
      <c r="CU52" s="26">
        <f>MU!CU52+UMKC!CU52+'S&amp;T'!CU52+UMSL!CU52</f>
        <v>8717</v>
      </c>
      <c r="CX52" s="26">
        <f>MU!CX52+UMKC!CX52+'S&amp;T'!CX52+UMSL!CX52</f>
        <v>9117</v>
      </c>
      <c r="DA52" s="26">
        <f>MU!DA52+UMKC!DA52+'S&amp;T'!DA52+UMSL!DA52</f>
        <v>8813</v>
      </c>
      <c r="DD52" s="26">
        <f>MU!DD52+UMKC!DD52+'S&amp;T'!DD52+UMSL!DD52</f>
        <v>9219</v>
      </c>
      <c r="DG52" s="26">
        <f>MU!DG52+UMKC!DG52+'S&amp;T'!DG52+UMSL!DG52</f>
        <v>9005</v>
      </c>
    </row>
    <row r="53" spans="1:117" ht="13.5" customHeight="1" x14ac:dyDescent="0.2">
      <c r="A53" s="16"/>
      <c r="D53" s="11" t="s">
        <v>59</v>
      </c>
      <c r="E53" s="1" t="s">
        <v>63</v>
      </c>
      <c r="H53" s="14"/>
      <c r="O53" s="13">
        <f>IF(BN52&gt;0,(BN53/BN52),"")</f>
        <v>2.0587746969948532E-2</v>
      </c>
      <c r="P53" s="13">
        <f>IF(BQ52&gt;0,(BQ53/BQ52),"")</f>
        <v>2.5285076846802181E-2</v>
      </c>
      <c r="Q53" s="13">
        <f>IF(BT52&gt;0,(BT53/BT52),"")</f>
        <v>2.2425773847125709E-2</v>
      </c>
      <c r="R53" s="13">
        <f>IF(BW52&gt;0,(BW53/BW52),"")</f>
        <v>2.9266835896670149E-2</v>
      </c>
      <c r="S53" s="13">
        <f>IF(BZ52&gt;0,(BZ53/BZ52),"")</f>
        <v>1.7600946605531725E-2</v>
      </c>
      <c r="T53" s="13">
        <f>IF(CC52&gt;0,(CC53/CC52),"")</f>
        <v>2.05907412666856E-2</v>
      </c>
      <c r="U53" s="13">
        <f>CF53/CF$52</f>
        <v>3.0213603147835864E-2</v>
      </c>
      <c r="V53" s="13">
        <f>CI53/CI$52</f>
        <v>1.9365471775854966E-2</v>
      </c>
      <c r="W53" s="13">
        <f>CL53/CL$52</f>
        <v>2.1624278166850964E-2</v>
      </c>
      <c r="X53" s="13">
        <f>CO53/CO$52</f>
        <v>1.9474075911684447E-2</v>
      </c>
      <c r="Y53" s="13">
        <f>CR53/CR$52</f>
        <v>1.7427195597340059E-2</v>
      </c>
      <c r="Z53" s="13">
        <f>CU53/CU$52</f>
        <v>1.5142824366181026E-2</v>
      </c>
      <c r="AA53" s="13">
        <f>CX53/CX$52</f>
        <v>1.5794669299111549E-2</v>
      </c>
      <c r="AB53" s="13">
        <f>DA53/DA$52</f>
        <v>1.7247248383070464E-2</v>
      </c>
      <c r="AC53" s="13">
        <f>DD53/DD$52</f>
        <v>1.5619915392124959E-2</v>
      </c>
      <c r="AD53" s="13">
        <f>DG53/DG$52</f>
        <v>1.1327040533037201E-2</v>
      </c>
      <c r="AG53" s="17"/>
      <c r="AI53" s="11" t="s">
        <v>59</v>
      </c>
      <c r="AJ53" s="1" t="s">
        <v>63</v>
      </c>
      <c r="BN53" s="26">
        <f>MU!BN53+UMKC!BN53+'S&amp;T'!BN53+UMSL!BN53</f>
        <v>124</v>
      </c>
      <c r="BQ53" s="26">
        <f>MU!BQ53+UMKC!BQ53+'S&amp;T'!BQ53+UMSL!BQ53</f>
        <v>153</v>
      </c>
      <c r="BT53" s="26">
        <f>MU!BT53+UMKC!BT53+'S&amp;T'!BT53+UMSL!BT53</f>
        <v>142</v>
      </c>
      <c r="BW53" s="26">
        <f>MU!BW53+UMKC!BW53+'S&amp;T'!BW53+UMSL!BW53</f>
        <v>196</v>
      </c>
      <c r="BZ53" s="26">
        <f>MU!BZ53+UMKC!BZ53+'S&amp;T'!BZ53+UMSL!BZ53</f>
        <v>119</v>
      </c>
      <c r="CC53" s="26">
        <f>MU!CC53+UMKC!CC53+'S&amp;T'!CC53+UMSL!CC53</f>
        <v>145</v>
      </c>
      <c r="CF53" s="26">
        <f>MU!CF53+UMKC!CF53+'S&amp;T'!CF53+UMSL!CF53</f>
        <v>215</v>
      </c>
      <c r="CI53" s="26">
        <f>MU!CI53+UMKC!CI53+'S&amp;T'!CI53+UMSL!CI53</f>
        <v>141</v>
      </c>
      <c r="CJ53" s="26"/>
      <c r="CK53" s="26"/>
      <c r="CL53" s="26">
        <f>MU!CL53+UMKC!CL53+'S&amp;T'!CL53+UMSL!CL53</f>
        <v>176</v>
      </c>
      <c r="CO53" s="26">
        <f>MU!CO53+UMKC!CO53+'S&amp;T'!CO53+UMSL!CO53</f>
        <v>157</v>
      </c>
      <c r="CR53" s="26">
        <f>MU!CR53+UMKC!CR53+'S&amp;T'!CR53+UMSL!CR53</f>
        <v>152</v>
      </c>
      <c r="CU53" s="26">
        <f>MU!CU53+UMKC!CU53+'S&amp;T'!CU53+UMSL!CU53</f>
        <v>132</v>
      </c>
      <c r="CX53" s="26">
        <f>MU!CX53+UMKC!CX53+'S&amp;T'!CX53+UMSL!CX53</f>
        <v>144</v>
      </c>
      <c r="DA53" s="26">
        <f>MU!DA53+UMKC!DA53+'S&amp;T'!DA53+UMSL!DA53</f>
        <v>152</v>
      </c>
      <c r="DD53" s="26">
        <f>MU!DD53+UMKC!DD53+'S&amp;T'!DD53+UMSL!DD53</f>
        <v>144</v>
      </c>
      <c r="DG53" s="26">
        <f>MU!DG53+UMKC!DG53+'S&amp;T'!DG53+UMSL!DG53</f>
        <v>102</v>
      </c>
    </row>
    <row r="54" spans="1:117" ht="13.5" customHeight="1" x14ac:dyDescent="0.2">
      <c r="A54" s="16"/>
      <c r="D54" s="2"/>
      <c r="O54" s="11">
        <f>IF(BN52&gt;0,(BN54/BN52),"")</f>
        <v>0.65449111738336374</v>
      </c>
      <c r="P54" s="11">
        <f>IF(BQ52&gt;0,(BQ54/BQ52),"")</f>
        <v>0.64072054205916373</v>
      </c>
      <c r="Q54" s="11">
        <f>IF(BT52&gt;0,(BT54/BT52),"")</f>
        <v>0.65919140871762472</v>
      </c>
      <c r="R54" s="11">
        <f>IF(BW52&gt;0,(BW54/BW52),"")</f>
        <v>0.65760788412722115</v>
      </c>
      <c r="S54" s="11">
        <f>IF(BZ52&gt;0,(BZ54/BZ52),"")</f>
        <v>0.66070107972193459</v>
      </c>
      <c r="T54" s="11">
        <f>IF(CC52&gt;0,(CC54/CC52),"")</f>
        <v>0.65819369497301905</v>
      </c>
      <c r="U54" s="11">
        <f>CF54/CF$52</f>
        <v>0.68465430016863404</v>
      </c>
      <c r="V54" s="11">
        <f>CI54/CI$52</f>
        <v>0.67202307375360526</v>
      </c>
      <c r="W54" s="11">
        <f>CL54/CL$52</f>
        <v>0.67330138837695053</v>
      </c>
      <c r="X54" s="11">
        <f>CO54/CO$52</f>
        <v>0.66311089059786654</v>
      </c>
      <c r="Y54" s="11">
        <f>CR54/CR$52</f>
        <v>0.66154551708323783</v>
      </c>
      <c r="Z54" s="11">
        <f>CU54/CU$52</f>
        <v>0.66089250889067341</v>
      </c>
      <c r="AA54" s="11">
        <f>CX54/CX$52</f>
        <v>0.66480201820774376</v>
      </c>
      <c r="AB54" s="11">
        <f>DA54/DA$52</f>
        <v>0.68637240440258707</v>
      </c>
      <c r="AC54" s="11">
        <f>DD54/DD$52</f>
        <v>0.70604187005098162</v>
      </c>
      <c r="AD54" s="11">
        <f>DG54/DG$52</f>
        <v>0.69583564686285393</v>
      </c>
      <c r="AG54" s="17"/>
      <c r="AJ54" s="5" t="s">
        <v>89</v>
      </c>
      <c r="AQ54" s="53"/>
      <c r="AR54" s="53"/>
      <c r="AS54" s="53"/>
      <c r="BN54" s="26">
        <f>BN17+BN53</f>
        <v>3942</v>
      </c>
      <c r="BQ54" s="26">
        <f>BQ17+BQ53</f>
        <v>3877</v>
      </c>
      <c r="BT54" s="26">
        <f>BT17+BT53</f>
        <v>4174</v>
      </c>
      <c r="BW54" s="26">
        <f>BW17+BW53</f>
        <v>4404</v>
      </c>
      <c r="BZ54" s="26">
        <f>BZ17+BZ53</f>
        <v>4467</v>
      </c>
      <c r="CC54" s="26">
        <f>CC17+CC53</f>
        <v>4635</v>
      </c>
      <c r="CF54" s="26">
        <f>MU!CF54+UMKC!CF54+'S&amp;T'!CF54+UMSL!CF54</f>
        <v>4872</v>
      </c>
      <c r="CI54" s="26">
        <f>MU!CI54+UMKC!CI54+'S&amp;T'!CI54+UMSL!CI54</f>
        <v>4893</v>
      </c>
      <c r="CJ54" s="26"/>
      <c r="CK54" s="26"/>
      <c r="CL54" s="26">
        <f>MU!CL54+UMKC!CL54+'S&amp;T'!CL54+UMSL!CL54</f>
        <v>5480</v>
      </c>
      <c r="CO54" s="26">
        <f>MU!CO54+UMKC!CO54+'S&amp;T'!CO54+UMSL!CO54</f>
        <v>5346</v>
      </c>
      <c r="CR54" s="26">
        <f>MU!CR54+UMKC!CR54+'S&amp;T'!CR54+UMSL!CR54</f>
        <v>5770</v>
      </c>
      <c r="CU54" s="26">
        <f>MU!CU54+UMKC!CU54+'S&amp;T'!CU54+UMSL!CU54</f>
        <v>5761</v>
      </c>
      <c r="CX54" s="26">
        <f>MU!CX54+UMKC!CX54+'S&amp;T'!CX54+UMSL!CX54</f>
        <v>6061</v>
      </c>
      <c r="DA54" s="26">
        <f>MU!DA54+UMKC!DA54+'S&amp;T'!DA54+UMSL!DA54</f>
        <v>6049</v>
      </c>
      <c r="DD54" s="26">
        <f>MU!DD54+UMKC!DD54+'S&amp;T'!DD54+UMSL!DD54</f>
        <v>6509</v>
      </c>
      <c r="DG54" s="26">
        <f>MU!DG54+UMKC!DG54+'S&amp;T'!DG54+UMSL!DG54</f>
        <v>6266</v>
      </c>
    </row>
    <row r="55" spans="1:117" ht="13.5" customHeight="1" x14ac:dyDescent="0.2">
      <c r="A55" s="16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7"/>
    </row>
    <row r="56" spans="1:117" ht="13.5" customHeight="1" x14ac:dyDescent="0.2">
      <c r="A56" s="16"/>
      <c r="AG56" s="17"/>
    </row>
    <row r="57" spans="1:117" ht="13.5" customHeight="1" x14ac:dyDescent="0.2">
      <c r="A57" s="16"/>
      <c r="B57" s="1" t="s">
        <v>95</v>
      </c>
      <c r="AG57" s="17"/>
    </row>
    <row r="58" spans="1:117" ht="13.5" customHeight="1" x14ac:dyDescent="0.2">
      <c r="A58" s="16"/>
      <c r="B58" s="1" t="s">
        <v>82</v>
      </c>
      <c r="AG58" s="17"/>
    </row>
    <row r="59" spans="1:117" ht="13.5" customHeight="1" x14ac:dyDescent="0.2">
      <c r="A59" s="16"/>
      <c r="AG59" s="17"/>
    </row>
    <row r="60" spans="1:117" ht="13.5" customHeight="1" x14ac:dyDescent="0.25">
      <c r="A60" s="16"/>
      <c r="B60" s="62" t="s">
        <v>66</v>
      </c>
      <c r="C60" s="62"/>
      <c r="D60" s="62"/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2"/>
      <c r="R60" s="62"/>
      <c r="S60" s="62"/>
      <c r="T60" s="63"/>
      <c r="U60" s="63"/>
      <c r="V60" s="63"/>
      <c r="W60" s="63"/>
      <c r="X60" s="63"/>
      <c r="Y60" s="63"/>
      <c r="Z60" s="63"/>
      <c r="AA60" s="55"/>
      <c r="AG60" s="17"/>
      <c r="AK60" s="39"/>
      <c r="AL60" s="39"/>
      <c r="AM60" s="39"/>
      <c r="AN60" s="39"/>
      <c r="AO60" s="39"/>
      <c r="AP60" s="39"/>
      <c r="AQ60" s="39"/>
      <c r="AR60" s="39"/>
    </row>
    <row r="61" spans="1:117" ht="13.5" hidden="1" customHeight="1" x14ac:dyDescent="0.2">
      <c r="A61" s="16"/>
      <c r="B61" s="1" t="s">
        <v>68</v>
      </c>
      <c r="AG61" s="18"/>
    </row>
    <row r="62" spans="1:117" ht="13.5" customHeight="1" x14ac:dyDescent="0.25">
      <c r="A62" s="19"/>
      <c r="B62" s="64" t="s">
        <v>67</v>
      </c>
      <c r="C62" s="64"/>
      <c r="D62" s="64"/>
      <c r="E62" s="64"/>
      <c r="F62" s="64"/>
      <c r="G62" s="64"/>
      <c r="H62" s="64"/>
      <c r="I62" s="64"/>
      <c r="J62" s="64"/>
      <c r="K62" s="64"/>
      <c r="L62" s="64"/>
      <c r="M62" s="64"/>
      <c r="N62" s="64"/>
      <c r="O62" s="64"/>
      <c r="P62" s="64"/>
      <c r="Q62" s="64"/>
      <c r="R62" s="64"/>
      <c r="S62" s="64"/>
      <c r="T62" s="64"/>
      <c r="U62" s="64"/>
      <c r="V62" s="64"/>
      <c r="W62" s="64"/>
      <c r="X62" s="64"/>
      <c r="Y62" s="64"/>
      <c r="Z62" s="64"/>
      <c r="AA62" s="65"/>
      <c r="AB62" s="22"/>
      <c r="AC62" s="22"/>
      <c r="AD62" s="22"/>
      <c r="AE62" s="22"/>
      <c r="AF62" s="22" t="s">
        <v>127</v>
      </c>
      <c r="AG62" s="20"/>
    </row>
  </sheetData>
  <mergeCells count="95">
    <mergeCell ref="B62:AA62"/>
    <mergeCell ref="DE46:DG46"/>
    <mergeCell ref="DE47:DG47"/>
    <mergeCell ref="DB46:DD46"/>
    <mergeCell ref="DB47:DD47"/>
    <mergeCell ref="CG47:CI47"/>
    <mergeCell ref="CJ46:CL46"/>
    <mergeCell ref="BX47:BZ47"/>
    <mergeCell ref="CJ47:CL47"/>
    <mergeCell ref="CA46:CC46"/>
    <mergeCell ref="CD47:CF47"/>
    <mergeCell ref="CD46:CF46"/>
    <mergeCell ref="CA47:CC47"/>
    <mergeCell ref="BX46:BZ46"/>
    <mergeCell ref="CG46:CI46"/>
    <mergeCell ref="AQ54:AS54"/>
    <mergeCell ref="B60:AA60"/>
    <mergeCell ref="DB7:DD7"/>
    <mergeCell ref="CD7:CF7"/>
    <mergeCell ref="DH8:DJ8"/>
    <mergeCell ref="AK51:DA51"/>
    <mergeCell ref="DE7:DG7"/>
    <mergeCell ref="DE8:DG8"/>
    <mergeCell ref="CY46:DA46"/>
    <mergeCell ref="CP8:CR8"/>
    <mergeCell ref="BO7:BQ7"/>
    <mergeCell ref="BU8:BW8"/>
    <mergeCell ref="BX8:BZ8"/>
    <mergeCell ref="CG8:CI8"/>
    <mergeCell ref="CJ8:CL8"/>
    <mergeCell ref="BR7:BT7"/>
    <mergeCell ref="BO8:BQ8"/>
    <mergeCell ref="CG7:CI7"/>
    <mergeCell ref="BO47:BQ47"/>
    <mergeCell ref="CY8:DA8"/>
    <mergeCell ref="CV7:CX7"/>
    <mergeCell ref="CV8:CX8"/>
    <mergeCell ref="CS7:CU7"/>
    <mergeCell ref="CS8:CU8"/>
    <mergeCell ref="CJ7:CL7"/>
    <mergeCell ref="BU7:BW7"/>
    <mergeCell ref="BX7:BZ7"/>
    <mergeCell ref="CA7:CC7"/>
    <mergeCell ref="CY7:DA7"/>
    <mergeCell ref="CM7:CO7"/>
    <mergeCell ref="CP7:CR7"/>
    <mergeCell ref="BR8:BT8"/>
    <mergeCell ref="CP42:DM42"/>
    <mergeCell ref="BL47:BN47"/>
    <mergeCell ref="BL46:BN46"/>
    <mergeCell ref="CV47:CX47"/>
    <mergeCell ref="CM47:CO47"/>
    <mergeCell ref="CY47:DA47"/>
    <mergeCell ref="CM46:CO46"/>
    <mergeCell ref="CS47:CU47"/>
    <mergeCell ref="CS46:CU46"/>
    <mergeCell ref="CV46:CX46"/>
    <mergeCell ref="BR47:BT47"/>
    <mergeCell ref="BU47:BW47"/>
    <mergeCell ref="BR46:BT46"/>
    <mergeCell ref="BU46:BW46"/>
    <mergeCell ref="BO46:BQ46"/>
    <mergeCell ref="CP47:CR47"/>
    <mergeCell ref="CP46:CR46"/>
    <mergeCell ref="A2:AG2"/>
    <mergeCell ref="AK7:AM7"/>
    <mergeCell ref="AN7:AP7"/>
    <mergeCell ref="AQ7:AS7"/>
    <mergeCell ref="AT7:AV7"/>
    <mergeCell ref="BL7:BN7"/>
    <mergeCell ref="BL8:BN8"/>
    <mergeCell ref="BF7:BH7"/>
    <mergeCell ref="BI7:BK7"/>
    <mergeCell ref="AN8:AP8"/>
    <mergeCell ref="AT8:AV8"/>
    <mergeCell ref="AW7:AY7"/>
    <mergeCell ref="AZ7:BB7"/>
    <mergeCell ref="BC7:BE7"/>
    <mergeCell ref="AQ8:AS8"/>
    <mergeCell ref="DK7:DM7"/>
    <mergeCell ref="DK8:DM8"/>
    <mergeCell ref="AK12:DM12"/>
    <mergeCell ref="AK30:DM30"/>
    <mergeCell ref="AK36:DM36"/>
    <mergeCell ref="BF8:BH8"/>
    <mergeCell ref="BI8:BK8"/>
    <mergeCell ref="CM8:CO8"/>
    <mergeCell ref="AK8:AM8"/>
    <mergeCell ref="DB8:DD8"/>
    <mergeCell ref="CD8:CF8"/>
    <mergeCell ref="CA8:CC8"/>
    <mergeCell ref="AW8:AY8"/>
    <mergeCell ref="AZ8:BB8"/>
    <mergeCell ref="BC8:BE8"/>
    <mergeCell ref="DH7:DJ7"/>
  </mergeCells>
  <hyperlinks>
    <hyperlink ref="B62:Q62" r:id="rId1" display="Source: IPEDS Graduation Rates 200 Survey (GR200)" xr:uid="{DDF0FA53-372B-4CD6-91D2-1A5686CD4190}"/>
    <hyperlink ref="B60:P60" r:id="rId2" display="Source: IPEDS Graduation Rate Survey (GRS)" xr:uid="{219B97E7-4867-42CF-859D-8007A11B276C}"/>
    <hyperlink ref="B60:W60" r:id="rId3" display="Source: IPEDS GRS, Graduation Rate Survey" xr:uid="{174A1F36-B019-48BA-AF10-B3E291716D13}"/>
    <hyperlink ref="B62:W62" r:id="rId4" display="Source: IPEDS GR200, Graduation Rates 200 Survey" xr:uid="{90DAC611-6FF9-4328-8A1E-662A179A7F66}"/>
    <hyperlink ref="B60:Y60" r:id="rId5" display="Source: IPEDS GRS, Graduation Rate Survey" xr:uid="{DA1DE9E2-4DF5-49E9-BF72-2D7D5CCF2645}"/>
    <hyperlink ref="B62:Y62" r:id="rId6" display="Source: IPEDS GR200, Graduation Rates 200 Survey" xr:uid="{B6F76C23-4AC0-4B33-9DF2-019912EBA124}"/>
    <hyperlink ref="B60:Z60" r:id="rId7" display="Source: IPEDS GRS, Graduation Rate Survey" xr:uid="{E68ED666-6149-4CC7-8DC9-1BD0D3AF5ADD}"/>
    <hyperlink ref="B62:Z62" r:id="rId8" display="Source: IPEDS GR200, Graduation Rates 200 Survey" xr:uid="{BC9BD914-728B-445C-AE99-2048D768E926}"/>
  </hyperlinks>
  <printOptions horizontalCentered="1"/>
  <pageMargins left="0.7" right="0.45" top="0.5" bottom="0.5" header="0.3" footer="0.3"/>
  <pageSetup scale="93" orientation="portrait" r:id="rId9"/>
  <ignoredErrors>
    <ignoredError sqref="AB44:AC44 AC53:AC54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M61"/>
  <sheetViews>
    <sheetView zoomScaleNormal="100" workbookViewId="0"/>
  </sheetViews>
  <sheetFormatPr defaultColWidth="9.140625" defaultRowHeight="13.5" customHeight="1" x14ac:dyDescent="0.2"/>
  <cols>
    <col min="1" max="3" width="2.7109375" style="1" customWidth="1"/>
    <col min="4" max="4" width="8.7109375" style="1" customWidth="1"/>
    <col min="5" max="5" width="16.7109375" style="1" customWidth="1"/>
    <col min="6" max="26" width="10.7109375" style="1" hidden="1" customWidth="1"/>
    <col min="27" max="32" width="10.7109375" style="1" customWidth="1"/>
    <col min="33" max="33" width="2.7109375" style="1" customWidth="1"/>
    <col min="34" max="35" width="9.140625" style="1" customWidth="1"/>
    <col min="36" max="36" width="16.7109375" style="1" customWidth="1"/>
    <col min="37" max="99" width="7.140625" style="1" hidden="1" customWidth="1"/>
    <col min="100" max="117" width="7.140625" style="1" customWidth="1"/>
    <col min="118" max="16384" width="9.140625" style="1"/>
  </cols>
  <sheetData>
    <row r="1" spans="1:117" ht="13.5" customHeight="1" x14ac:dyDescent="0.2">
      <c r="A1" s="1" t="s">
        <v>0</v>
      </c>
      <c r="I1" s="2"/>
      <c r="J1" s="2"/>
    </row>
    <row r="2" spans="1:117" ht="15" customHeight="1" x14ac:dyDescent="0.25">
      <c r="A2" s="66" t="s">
        <v>20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8"/>
    </row>
    <row r="3" spans="1:117" ht="13.5" customHeight="1" x14ac:dyDescent="0.2">
      <c r="A3" s="16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7"/>
    </row>
    <row r="4" spans="1:117" ht="15" customHeight="1" x14ac:dyDescent="0.25">
      <c r="A4" s="16"/>
      <c r="B4" s="21" t="s">
        <v>22</v>
      </c>
      <c r="C4" s="21"/>
      <c r="D4" s="21"/>
      <c r="AG4" s="17"/>
    </row>
    <row r="5" spans="1:117" ht="15" customHeight="1" x14ac:dyDescent="0.25">
      <c r="A5" s="16"/>
      <c r="B5" s="21" t="s">
        <v>21</v>
      </c>
      <c r="C5" s="21"/>
      <c r="D5" s="21"/>
      <c r="AG5" s="17"/>
      <c r="AI5" s="27" t="s">
        <v>57</v>
      </c>
    </row>
    <row r="6" spans="1:117" ht="13.5" customHeight="1" thickBot="1" x14ac:dyDescent="0.25">
      <c r="A6" s="16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17"/>
      <c r="AI6" s="27" t="s">
        <v>58</v>
      </c>
    </row>
    <row r="7" spans="1:117" ht="13.5" customHeight="1" thickTop="1" x14ac:dyDescent="0.2">
      <c r="A7" s="16"/>
      <c r="B7" s="2"/>
      <c r="C7" s="2"/>
      <c r="D7" s="2"/>
      <c r="E7" s="2"/>
      <c r="F7" s="25" t="s">
        <v>74</v>
      </c>
      <c r="G7" s="5" t="s">
        <v>75</v>
      </c>
      <c r="H7" s="5" t="s">
        <v>76</v>
      </c>
      <c r="I7" s="5" t="s">
        <v>77</v>
      </c>
      <c r="J7" s="5" t="s">
        <v>78</v>
      </c>
      <c r="K7" s="5" t="s">
        <v>79</v>
      </c>
      <c r="L7" s="5" t="s">
        <v>73</v>
      </c>
      <c r="M7" s="5" t="s">
        <v>72</v>
      </c>
      <c r="N7" s="25" t="s">
        <v>71</v>
      </c>
      <c r="O7" s="5" t="s">
        <v>70</v>
      </c>
      <c r="P7" s="5" t="s">
        <v>69</v>
      </c>
      <c r="Q7" s="5" t="s">
        <v>40</v>
      </c>
      <c r="R7" s="5" t="s">
        <v>39</v>
      </c>
      <c r="S7" s="5" t="s">
        <v>38</v>
      </c>
      <c r="T7" s="5" t="s">
        <v>37</v>
      </c>
      <c r="U7" s="5" t="s">
        <v>36</v>
      </c>
      <c r="V7" s="5" t="s">
        <v>34</v>
      </c>
      <c r="W7" s="5" t="s">
        <v>33</v>
      </c>
      <c r="X7" s="5" t="s">
        <v>32</v>
      </c>
      <c r="Y7" s="5" t="s">
        <v>31</v>
      </c>
      <c r="Z7" s="5" t="s">
        <v>30</v>
      </c>
      <c r="AA7" s="5" t="s">
        <v>29</v>
      </c>
      <c r="AB7" s="5" t="s">
        <v>28</v>
      </c>
      <c r="AC7" s="5" t="s">
        <v>90</v>
      </c>
      <c r="AD7" s="5" t="s">
        <v>96</v>
      </c>
      <c r="AE7" s="5" t="s">
        <v>99</v>
      </c>
      <c r="AF7" s="5" t="s">
        <v>102</v>
      </c>
      <c r="AG7" s="17"/>
      <c r="AK7" s="52" t="s">
        <v>41</v>
      </c>
      <c r="AL7" s="52"/>
      <c r="AM7" s="52"/>
      <c r="AN7" s="52" t="s">
        <v>42</v>
      </c>
      <c r="AO7" s="52"/>
      <c r="AP7" s="52"/>
      <c r="AQ7" s="52" t="s">
        <v>43</v>
      </c>
      <c r="AR7" s="52"/>
      <c r="AS7" s="52"/>
      <c r="AT7" s="52" t="s">
        <v>44</v>
      </c>
      <c r="AU7" s="52"/>
      <c r="AV7" s="52"/>
      <c r="AW7" s="52" t="s">
        <v>45</v>
      </c>
      <c r="AX7" s="52"/>
      <c r="AY7" s="52"/>
      <c r="AZ7" s="52" t="s">
        <v>46</v>
      </c>
      <c r="BA7" s="52"/>
      <c r="BB7" s="52"/>
      <c r="BC7" s="52" t="s">
        <v>47</v>
      </c>
      <c r="BD7" s="52"/>
      <c r="BE7" s="52"/>
      <c r="BF7" s="52" t="s">
        <v>48</v>
      </c>
      <c r="BG7" s="52"/>
      <c r="BH7" s="52"/>
      <c r="BI7" s="52" t="s">
        <v>49</v>
      </c>
      <c r="BJ7" s="52"/>
      <c r="BK7" s="52"/>
      <c r="BL7" s="52" t="s">
        <v>50</v>
      </c>
      <c r="BM7" s="52"/>
      <c r="BN7" s="52"/>
      <c r="BO7" s="52" t="s">
        <v>51</v>
      </c>
      <c r="BP7" s="52"/>
      <c r="BQ7" s="52"/>
      <c r="BR7" s="52" t="s">
        <v>52</v>
      </c>
      <c r="BS7" s="52"/>
      <c r="BT7" s="52"/>
      <c r="BU7" s="52" t="s">
        <v>53</v>
      </c>
      <c r="BV7" s="52"/>
      <c r="BW7" s="52"/>
      <c r="BX7" s="52" t="s">
        <v>54</v>
      </c>
      <c r="BY7" s="52"/>
      <c r="BZ7" s="52"/>
      <c r="CA7" s="52" t="s">
        <v>55</v>
      </c>
      <c r="CB7" s="52"/>
      <c r="CC7" s="52"/>
      <c r="CD7" s="52" t="s">
        <v>56</v>
      </c>
      <c r="CE7" s="52"/>
      <c r="CF7" s="52"/>
      <c r="CG7" s="52" t="s">
        <v>27</v>
      </c>
      <c r="CH7" s="52"/>
      <c r="CI7" s="52"/>
      <c r="CJ7" s="52" t="s">
        <v>91</v>
      </c>
      <c r="CK7" s="52"/>
      <c r="CL7" s="52"/>
      <c r="CM7" s="52" t="s">
        <v>97</v>
      </c>
      <c r="CN7" s="52"/>
      <c r="CO7" s="52"/>
      <c r="CP7" s="52" t="s">
        <v>101</v>
      </c>
      <c r="CQ7" s="52"/>
      <c r="CR7" s="52"/>
      <c r="CS7" s="52" t="s">
        <v>104</v>
      </c>
      <c r="CT7" s="52"/>
      <c r="CU7" s="52"/>
      <c r="CV7" s="52" t="s">
        <v>106</v>
      </c>
      <c r="CW7" s="52"/>
      <c r="CX7" s="52"/>
      <c r="CY7" s="52" t="s">
        <v>108</v>
      </c>
      <c r="CZ7" s="52"/>
      <c r="DA7" s="52"/>
      <c r="DB7" s="52" t="s">
        <v>112</v>
      </c>
      <c r="DC7" s="52"/>
      <c r="DD7" s="52"/>
      <c r="DE7" s="52" t="s">
        <v>115</v>
      </c>
      <c r="DF7" s="52"/>
      <c r="DG7" s="52"/>
      <c r="DH7" s="52" t="s">
        <v>120</v>
      </c>
      <c r="DI7" s="52"/>
      <c r="DJ7" s="52"/>
      <c r="DK7" s="52" t="s">
        <v>124</v>
      </c>
      <c r="DL7" s="52"/>
      <c r="DM7" s="52"/>
    </row>
    <row r="8" spans="1:117" ht="13.5" customHeight="1" x14ac:dyDescent="0.2">
      <c r="A8" s="16"/>
      <c r="B8" s="2"/>
      <c r="C8" s="2"/>
      <c r="D8" s="2"/>
      <c r="E8" s="2"/>
      <c r="F8" s="5" t="s">
        <v>35</v>
      </c>
      <c r="G8" s="5" t="s">
        <v>35</v>
      </c>
      <c r="H8" s="5" t="s">
        <v>35</v>
      </c>
      <c r="I8" s="5" t="s">
        <v>35</v>
      </c>
      <c r="J8" s="5" t="s">
        <v>35</v>
      </c>
      <c r="K8" s="5" t="s">
        <v>35</v>
      </c>
      <c r="L8" s="5" t="s">
        <v>35</v>
      </c>
      <c r="M8" s="5" t="s">
        <v>35</v>
      </c>
      <c r="N8" s="5" t="s">
        <v>35</v>
      </c>
      <c r="O8" s="5" t="s">
        <v>35</v>
      </c>
      <c r="P8" s="5" t="s">
        <v>35</v>
      </c>
      <c r="Q8" s="5" t="s">
        <v>35</v>
      </c>
      <c r="R8" s="5" t="s">
        <v>35</v>
      </c>
      <c r="S8" s="5" t="s">
        <v>35</v>
      </c>
      <c r="T8" s="5" t="s">
        <v>35</v>
      </c>
      <c r="U8" s="5" t="s">
        <v>35</v>
      </c>
      <c r="V8" s="5" t="s">
        <v>35</v>
      </c>
      <c r="W8" s="5" t="s">
        <v>35</v>
      </c>
      <c r="X8" s="5" t="s">
        <v>35</v>
      </c>
      <c r="Y8" s="5" t="s">
        <v>35</v>
      </c>
      <c r="Z8" s="5" t="s">
        <v>35</v>
      </c>
      <c r="AA8" s="5" t="s">
        <v>35</v>
      </c>
      <c r="AB8" s="5" t="s">
        <v>35</v>
      </c>
      <c r="AC8" s="5" t="s">
        <v>35</v>
      </c>
      <c r="AD8" s="5" t="s">
        <v>35</v>
      </c>
      <c r="AE8" s="5" t="s">
        <v>35</v>
      </c>
      <c r="AF8" s="5" t="s">
        <v>35</v>
      </c>
      <c r="AG8" s="17"/>
      <c r="AK8" s="52" t="s">
        <v>1</v>
      </c>
      <c r="AL8" s="52"/>
      <c r="AM8" s="52"/>
      <c r="AN8" s="52" t="s">
        <v>2</v>
      </c>
      <c r="AO8" s="52"/>
      <c r="AP8" s="52"/>
      <c r="AQ8" s="52" t="s">
        <v>3</v>
      </c>
      <c r="AR8" s="52"/>
      <c r="AS8" s="52"/>
      <c r="AT8" s="52" t="s">
        <v>4</v>
      </c>
      <c r="AU8" s="52"/>
      <c r="AV8" s="52"/>
      <c r="AW8" s="52" t="s">
        <v>5</v>
      </c>
      <c r="AX8" s="52"/>
      <c r="AY8" s="52"/>
      <c r="AZ8" s="52" t="s">
        <v>6</v>
      </c>
      <c r="BA8" s="52"/>
      <c r="BB8" s="52"/>
      <c r="BC8" s="52" t="s">
        <v>7</v>
      </c>
      <c r="BD8" s="52"/>
      <c r="BE8" s="52"/>
      <c r="BF8" s="52" t="s">
        <v>8</v>
      </c>
      <c r="BG8" s="52"/>
      <c r="BH8" s="52"/>
      <c r="BI8" s="52" t="s">
        <v>9</v>
      </c>
      <c r="BJ8" s="52"/>
      <c r="BK8" s="52"/>
      <c r="BL8" s="52" t="s">
        <v>10</v>
      </c>
      <c r="BM8" s="52"/>
      <c r="BN8" s="52"/>
      <c r="BO8" s="52" t="s">
        <v>11</v>
      </c>
      <c r="BP8" s="52"/>
      <c r="BQ8" s="52"/>
      <c r="BR8" s="52" t="s">
        <v>12</v>
      </c>
      <c r="BS8" s="52"/>
      <c r="BT8" s="52"/>
      <c r="BU8" s="52" t="s">
        <v>13</v>
      </c>
      <c r="BV8" s="52"/>
      <c r="BW8" s="52"/>
      <c r="BX8" s="52" t="s">
        <v>14</v>
      </c>
      <c r="BY8" s="52"/>
      <c r="BZ8" s="52"/>
      <c r="CA8" s="52" t="s">
        <v>15</v>
      </c>
      <c r="CB8" s="52"/>
      <c r="CC8" s="52"/>
      <c r="CD8" s="52" t="s">
        <v>16</v>
      </c>
      <c r="CE8" s="52"/>
      <c r="CF8" s="52"/>
      <c r="CG8" s="52" t="s">
        <v>17</v>
      </c>
      <c r="CH8" s="52"/>
      <c r="CI8" s="52"/>
      <c r="CJ8" s="52" t="s">
        <v>92</v>
      </c>
      <c r="CK8" s="52"/>
      <c r="CL8" s="52"/>
      <c r="CM8" s="52" t="s">
        <v>98</v>
      </c>
      <c r="CN8" s="52"/>
      <c r="CO8" s="52"/>
      <c r="CP8" s="52" t="s">
        <v>100</v>
      </c>
      <c r="CQ8" s="52"/>
      <c r="CR8" s="52"/>
      <c r="CS8" s="52" t="s">
        <v>103</v>
      </c>
      <c r="CT8" s="52"/>
      <c r="CU8" s="52"/>
      <c r="CV8" s="52" t="s">
        <v>107</v>
      </c>
      <c r="CW8" s="52"/>
      <c r="CX8" s="52"/>
      <c r="CY8" s="52" t="s">
        <v>109</v>
      </c>
      <c r="CZ8" s="52"/>
      <c r="DA8" s="52"/>
      <c r="DB8" s="52" t="s">
        <v>113</v>
      </c>
      <c r="DC8" s="52"/>
      <c r="DD8" s="52"/>
      <c r="DE8" s="52" t="s">
        <v>116</v>
      </c>
      <c r="DF8" s="52"/>
      <c r="DG8" s="52"/>
      <c r="DH8" s="52" t="s">
        <v>121</v>
      </c>
      <c r="DI8" s="52"/>
      <c r="DJ8" s="52"/>
      <c r="DK8" s="52" t="s">
        <v>125</v>
      </c>
      <c r="DL8" s="52"/>
      <c r="DM8" s="52"/>
    </row>
    <row r="9" spans="1:117" ht="13.5" customHeight="1" x14ac:dyDescent="0.2">
      <c r="A9" s="16"/>
      <c r="B9" s="4"/>
      <c r="C9" s="4"/>
      <c r="D9" s="4"/>
      <c r="E9" s="4"/>
      <c r="F9" s="22" t="s">
        <v>73</v>
      </c>
      <c r="G9" s="22" t="s">
        <v>72</v>
      </c>
      <c r="H9" s="22" t="s">
        <v>71</v>
      </c>
      <c r="I9" s="22" t="s">
        <v>70</v>
      </c>
      <c r="J9" s="22" t="s">
        <v>69</v>
      </c>
      <c r="K9" s="22" t="s">
        <v>40</v>
      </c>
      <c r="L9" s="22" t="s">
        <v>39</v>
      </c>
      <c r="M9" s="22" t="s">
        <v>38</v>
      </c>
      <c r="N9" s="22" t="s">
        <v>37</v>
      </c>
      <c r="O9" s="22" t="s">
        <v>36</v>
      </c>
      <c r="P9" s="22" t="s">
        <v>34</v>
      </c>
      <c r="Q9" s="22" t="s">
        <v>33</v>
      </c>
      <c r="R9" s="22" t="s">
        <v>32</v>
      </c>
      <c r="S9" s="22" t="s">
        <v>31</v>
      </c>
      <c r="T9" s="22" t="s">
        <v>30</v>
      </c>
      <c r="U9" s="22" t="s">
        <v>29</v>
      </c>
      <c r="V9" s="22" t="s">
        <v>28</v>
      </c>
      <c r="W9" s="22" t="s">
        <v>90</v>
      </c>
      <c r="X9" s="22" t="s">
        <v>96</v>
      </c>
      <c r="Y9" s="22" t="s">
        <v>99</v>
      </c>
      <c r="Z9" s="22" t="s">
        <v>102</v>
      </c>
      <c r="AA9" s="22" t="s">
        <v>105</v>
      </c>
      <c r="AB9" s="22" t="s">
        <v>110</v>
      </c>
      <c r="AC9" s="22" t="s">
        <v>111</v>
      </c>
      <c r="AD9" s="22" t="s">
        <v>114</v>
      </c>
      <c r="AE9" s="22" t="s">
        <v>119</v>
      </c>
      <c r="AF9" s="22" t="s">
        <v>126</v>
      </c>
      <c r="AG9" s="18"/>
      <c r="AH9" s="5"/>
      <c r="AI9" s="5"/>
      <c r="AJ9" s="5"/>
      <c r="AK9" s="5" t="s">
        <v>25</v>
      </c>
      <c r="AL9" s="5" t="s">
        <v>26</v>
      </c>
      <c r="AM9" s="5" t="s">
        <v>18</v>
      </c>
      <c r="AN9" s="5" t="s">
        <v>25</v>
      </c>
      <c r="AO9" s="5" t="s">
        <v>26</v>
      </c>
      <c r="AP9" s="5" t="s">
        <v>18</v>
      </c>
      <c r="AQ9" s="5" t="s">
        <v>25</v>
      </c>
      <c r="AR9" s="5" t="s">
        <v>26</v>
      </c>
      <c r="AS9" s="5" t="s">
        <v>18</v>
      </c>
      <c r="AT9" s="5" t="s">
        <v>25</v>
      </c>
      <c r="AU9" s="5" t="s">
        <v>26</v>
      </c>
      <c r="AV9" s="5" t="s">
        <v>18</v>
      </c>
      <c r="AW9" s="5" t="s">
        <v>25</v>
      </c>
      <c r="AX9" s="5" t="s">
        <v>26</v>
      </c>
      <c r="AY9" s="5" t="s">
        <v>18</v>
      </c>
      <c r="AZ9" s="5" t="s">
        <v>25</v>
      </c>
      <c r="BA9" s="5" t="s">
        <v>26</v>
      </c>
      <c r="BB9" s="5" t="s">
        <v>18</v>
      </c>
      <c r="BC9" s="5" t="s">
        <v>25</v>
      </c>
      <c r="BD9" s="5" t="s">
        <v>26</v>
      </c>
      <c r="BE9" s="5" t="s">
        <v>18</v>
      </c>
      <c r="BF9" s="5" t="s">
        <v>25</v>
      </c>
      <c r="BG9" s="5" t="s">
        <v>26</v>
      </c>
      <c r="BH9" s="5" t="s">
        <v>18</v>
      </c>
      <c r="BI9" s="5" t="s">
        <v>25</v>
      </c>
      <c r="BJ9" s="5" t="s">
        <v>26</v>
      </c>
      <c r="BK9" s="5" t="s">
        <v>18</v>
      </c>
      <c r="BL9" s="5" t="s">
        <v>25</v>
      </c>
      <c r="BM9" s="5" t="s">
        <v>26</v>
      </c>
      <c r="BN9" s="5" t="s">
        <v>18</v>
      </c>
      <c r="BO9" s="5" t="s">
        <v>25</v>
      </c>
      <c r="BP9" s="5" t="s">
        <v>26</v>
      </c>
      <c r="BQ9" s="5" t="s">
        <v>18</v>
      </c>
      <c r="BR9" s="5" t="s">
        <v>25</v>
      </c>
      <c r="BS9" s="5" t="s">
        <v>26</v>
      </c>
      <c r="BT9" s="5" t="s">
        <v>18</v>
      </c>
      <c r="BU9" s="5" t="s">
        <v>25</v>
      </c>
      <c r="BV9" s="5" t="s">
        <v>26</v>
      </c>
      <c r="BW9" s="5" t="s">
        <v>18</v>
      </c>
      <c r="BX9" s="5" t="s">
        <v>25</v>
      </c>
      <c r="BY9" s="5" t="s">
        <v>26</v>
      </c>
      <c r="BZ9" s="5" t="s">
        <v>18</v>
      </c>
      <c r="CA9" s="5" t="s">
        <v>25</v>
      </c>
      <c r="CB9" s="5" t="s">
        <v>26</v>
      </c>
      <c r="CC9" s="5" t="s">
        <v>18</v>
      </c>
      <c r="CD9" s="5" t="s">
        <v>25</v>
      </c>
      <c r="CE9" s="5" t="s">
        <v>26</v>
      </c>
      <c r="CF9" s="5" t="s">
        <v>18</v>
      </c>
      <c r="CG9" s="5" t="s">
        <v>25</v>
      </c>
      <c r="CH9" s="5" t="s">
        <v>26</v>
      </c>
      <c r="CI9" s="5" t="s">
        <v>18</v>
      </c>
      <c r="CJ9" s="5" t="s">
        <v>25</v>
      </c>
      <c r="CK9" s="5" t="s">
        <v>26</v>
      </c>
      <c r="CL9" s="5" t="s">
        <v>18</v>
      </c>
      <c r="CM9" s="5" t="s">
        <v>25</v>
      </c>
      <c r="CN9" s="5" t="s">
        <v>26</v>
      </c>
      <c r="CO9" s="5" t="s">
        <v>18</v>
      </c>
      <c r="CP9" s="5" t="s">
        <v>25</v>
      </c>
      <c r="CQ9" s="5" t="s">
        <v>26</v>
      </c>
      <c r="CR9" s="5" t="s">
        <v>18</v>
      </c>
      <c r="CS9" s="5" t="s">
        <v>25</v>
      </c>
      <c r="CT9" s="5" t="s">
        <v>26</v>
      </c>
      <c r="CU9" s="5" t="s">
        <v>18</v>
      </c>
      <c r="CV9" s="5" t="s">
        <v>25</v>
      </c>
      <c r="CW9" s="5" t="s">
        <v>26</v>
      </c>
      <c r="CX9" s="5" t="s">
        <v>18</v>
      </c>
      <c r="CY9" s="5" t="s">
        <v>25</v>
      </c>
      <c r="CZ9" s="5" t="s">
        <v>26</v>
      </c>
      <c r="DA9" s="5" t="s">
        <v>18</v>
      </c>
      <c r="DB9" s="5" t="s">
        <v>25</v>
      </c>
      <c r="DC9" s="5" t="s">
        <v>26</v>
      </c>
      <c r="DD9" s="5" t="s">
        <v>18</v>
      </c>
      <c r="DE9" s="5" t="s">
        <v>25</v>
      </c>
      <c r="DF9" s="5" t="s">
        <v>26</v>
      </c>
      <c r="DG9" s="5" t="s">
        <v>18</v>
      </c>
      <c r="DH9" s="5" t="s">
        <v>25</v>
      </c>
      <c r="DI9" s="5" t="s">
        <v>26</v>
      </c>
      <c r="DJ9" s="5" t="s">
        <v>18</v>
      </c>
      <c r="DK9" s="5" t="s">
        <v>25</v>
      </c>
      <c r="DL9" s="5" t="s">
        <v>26</v>
      </c>
      <c r="DM9" s="5" t="s">
        <v>18</v>
      </c>
    </row>
    <row r="10" spans="1:117" ht="13.5" customHeight="1" x14ac:dyDescent="0.2">
      <c r="A10" s="16"/>
      <c r="F10" s="6"/>
      <c r="G10" s="6"/>
      <c r="AG10" s="17"/>
      <c r="AK10" s="6"/>
      <c r="AL10" s="6"/>
      <c r="AM10" s="6"/>
      <c r="AN10" s="6"/>
      <c r="AO10" s="6"/>
      <c r="AP10" s="6"/>
      <c r="AQ10" s="6"/>
      <c r="AR10" s="6"/>
    </row>
    <row r="11" spans="1:117" ht="13.5" customHeight="1" x14ac:dyDescent="0.2">
      <c r="A11" s="16"/>
      <c r="B11" s="23" t="s">
        <v>24</v>
      </c>
      <c r="C11" s="23"/>
      <c r="D11" s="23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17"/>
      <c r="AK11" s="6"/>
      <c r="AL11" s="6"/>
      <c r="AM11" s="6"/>
      <c r="AN11" s="6"/>
      <c r="AO11" s="6"/>
      <c r="AP11" s="6"/>
      <c r="AQ11" s="6"/>
      <c r="AR11" s="6"/>
    </row>
    <row r="12" spans="1:117" ht="13.5" customHeight="1" x14ac:dyDescent="0.25">
      <c r="A12" s="16"/>
      <c r="C12" s="2" t="s">
        <v>19</v>
      </c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 s="17"/>
      <c r="AK12" s="52" t="s">
        <v>19</v>
      </c>
      <c r="AL12" s="52"/>
      <c r="AM12" s="52"/>
      <c r="AN12" s="52"/>
      <c r="AO12" s="52"/>
      <c r="AP12" s="52"/>
      <c r="AQ12" s="52"/>
      <c r="AR12" s="52"/>
      <c r="AS12" s="52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  <c r="CA12" s="56"/>
      <c r="CB12" s="56"/>
      <c r="CC12" s="56"/>
      <c r="CD12" s="56"/>
      <c r="CE12" s="56"/>
      <c r="CF12" s="56"/>
      <c r="CG12" s="55"/>
      <c r="CH12" s="55"/>
      <c r="CI12" s="55"/>
      <c r="CJ12" s="55"/>
      <c r="CK12" s="55"/>
      <c r="CL12" s="55"/>
      <c r="CM12" s="55"/>
      <c r="CN12" s="55"/>
      <c r="CO12" s="55"/>
      <c r="CP12" s="55"/>
      <c r="CQ12" s="55"/>
      <c r="CR12" s="55"/>
      <c r="CS12" s="55"/>
      <c r="CT12" s="55"/>
      <c r="CU12" s="55"/>
      <c r="CV12" s="55"/>
      <c r="CW12" s="55"/>
      <c r="CX12" s="55"/>
      <c r="CY12" s="55"/>
      <c r="CZ12" s="55"/>
      <c r="DA12" s="55"/>
      <c r="DB12" s="55"/>
      <c r="DC12" s="55"/>
      <c r="DD12" s="55"/>
      <c r="DE12" s="55"/>
      <c r="DF12" s="55"/>
      <c r="DG12" s="55"/>
      <c r="DH12" s="55"/>
      <c r="DI12" s="55"/>
      <c r="DJ12" s="55"/>
      <c r="DK12" s="55"/>
      <c r="DL12" s="55"/>
      <c r="DM12" s="55"/>
    </row>
    <row r="13" spans="1:117" ht="13.5" customHeight="1" x14ac:dyDescent="0.2">
      <c r="A13" s="16"/>
      <c r="D13" s="1" t="s">
        <v>65</v>
      </c>
      <c r="F13" s="8">
        <f>AM13</f>
        <v>3366</v>
      </c>
      <c r="G13" s="8">
        <f>AP13</f>
        <v>2904</v>
      </c>
      <c r="H13" s="8">
        <f>AS13</f>
        <v>2898</v>
      </c>
      <c r="I13" s="8">
        <f>AV13</f>
        <v>3588</v>
      </c>
      <c r="J13" s="8">
        <f>AY13</f>
        <v>3782</v>
      </c>
      <c r="K13" s="8">
        <f>BB13</f>
        <v>3686</v>
      </c>
      <c r="L13" s="8">
        <f>BE13</f>
        <v>3514</v>
      </c>
      <c r="M13" s="8">
        <f>BH13</f>
        <v>3787</v>
      </c>
      <c r="N13" s="8">
        <f>BK13</f>
        <v>3876</v>
      </c>
      <c r="O13" s="8">
        <f>BN13</f>
        <v>4174</v>
      </c>
      <c r="P13" s="8">
        <f>BQ13</f>
        <v>4113</v>
      </c>
      <c r="Q13" s="8">
        <f>BT13</f>
        <v>4379</v>
      </c>
      <c r="R13" s="8">
        <f>BW13</f>
        <v>4605</v>
      </c>
      <c r="S13" s="8">
        <f>BZ13</f>
        <v>4625</v>
      </c>
      <c r="T13" s="8">
        <f>CC13</f>
        <v>4662</v>
      </c>
      <c r="U13" s="8">
        <f>CF13</f>
        <v>4783</v>
      </c>
      <c r="V13" s="8">
        <f>CI13</f>
        <v>4897</v>
      </c>
      <c r="W13" s="8">
        <f>CL13</f>
        <v>5698</v>
      </c>
      <c r="X13" s="8">
        <f>CO13</f>
        <v>5492</v>
      </c>
      <c r="Y13" s="8">
        <f>CR13</f>
        <v>5996</v>
      </c>
      <c r="Z13" s="8">
        <f>CU13</f>
        <v>6046</v>
      </c>
      <c r="AA13" s="8">
        <f>CX13</f>
        <v>6371</v>
      </c>
      <c r="AB13" s="8">
        <f>DA13</f>
        <v>6048</v>
      </c>
      <c r="AC13" s="8">
        <f>DD13</f>
        <v>6400</v>
      </c>
      <c r="AD13" s="8">
        <f>DG13</f>
        <v>6025</v>
      </c>
      <c r="AE13" s="8">
        <f>DJ13</f>
        <v>4664</v>
      </c>
      <c r="AF13" s="8">
        <f>DM13</f>
        <v>4084</v>
      </c>
      <c r="AG13" s="9"/>
      <c r="AI13" s="1" t="s">
        <v>65</v>
      </c>
      <c r="AK13" s="26">
        <v>1546</v>
      </c>
      <c r="AL13" s="26">
        <v>1820</v>
      </c>
      <c r="AM13" s="26">
        <f>AK13+AL13</f>
        <v>3366</v>
      </c>
      <c r="AN13" s="26">
        <v>1304</v>
      </c>
      <c r="AO13" s="26">
        <v>1600</v>
      </c>
      <c r="AP13" s="26">
        <f>AN13+AO13</f>
        <v>2904</v>
      </c>
      <c r="AQ13" s="26">
        <v>1387</v>
      </c>
      <c r="AR13" s="26">
        <v>1511</v>
      </c>
      <c r="AS13" s="26">
        <f>AQ13+AR13</f>
        <v>2898</v>
      </c>
      <c r="AT13" s="26">
        <v>1569</v>
      </c>
      <c r="AU13" s="26">
        <v>2019</v>
      </c>
      <c r="AV13" s="26">
        <f>AT13+AU13</f>
        <v>3588</v>
      </c>
      <c r="AW13" s="26">
        <f>1688-5</f>
        <v>1683</v>
      </c>
      <c r="AX13" s="26">
        <f>2102-3</f>
        <v>2099</v>
      </c>
      <c r="AY13" s="26">
        <f>AW13+AX13</f>
        <v>3782</v>
      </c>
      <c r="AZ13" s="26">
        <f>1647-7</f>
        <v>1640</v>
      </c>
      <c r="BA13" s="26">
        <f>2051-5</f>
        <v>2046</v>
      </c>
      <c r="BB13" s="26">
        <f>AZ13+BA13</f>
        <v>3686</v>
      </c>
      <c r="BC13" s="26">
        <v>1578</v>
      </c>
      <c r="BD13" s="26">
        <v>1936</v>
      </c>
      <c r="BE13" s="26">
        <f>BC13+BD13</f>
        <v>3514</v>
      </c>
      <c r="BF13" s="26">
        <v>1710</v>
      </c>
      <c r="BG13" s="26">
        <v>2077</v>
      </c>
      <c r="BH13" s="26">
        <f>BF13+BG13</f>
        <v>3787</v>
      </c>
      <c r="BI13" s="26">
        <v>1735</v>
      </c>
      <c r="BJ13" s="26">
        <v>2141</v>
      </c>
      <c r="BK13" s="26">
        <f>BI13+BJ13</f>
        <v>3876</v>
      </c>
      <c r="BL13" s="26">
        <v>1927</v>
      </c>
      <c r="BM13" s="26">
        <v>2247</v>
      </c>
      <c r="BN13" s="26">
        <f>BL13+BM13</f>
        <v>4174</v>
      </c>
      <c r="BO13" s="26">
        <v>1937</v>
      </c>
      <c r="BP13" s="26">
        <v>2176</v>
      </c>
      <c r="BQ13" s="26">
        <f>BO13+BP13</f>
        <v>4113</v>
      </c>
      <c r="BR13" s="26">
        <v>2095</v>
      </c>
      <c r="BS13" s="26">
        <v>2284</v>
      </c>
      <c r="BT13" s="26">
        <f>BR13+BS13</f>
        <v>4379</v>
      </c>
      <c r="BU13" s="26">
        <v>2162</v>
      </c>
      <c r="BV13" s="26">
        <v>2443</v>
      </c>
      <c r="BW13" s="26">
        <f>BU13+BV13</f>
        <v>4605</v>
      </c>
      <c r="BX13" s="26">
        <v>2183</v>
      </c>
      <c r="BY13" s="26">
        <v>2442</v>
      </c>
      <c r="BZ13" s="26">
        <f>BX13+BY13</f>
        <v>4625</v>
      </c>
      <c r="CA13" s="26">
        <v>2149</v>
      </c>
      <c r="CB13" s="26">
        <v>2513</v>
      </c>
      <c r="CC13" s="26">
        <f>CA13+CB13</f>
        <v>4662</v>
      </c>
      <c r="CD13" s="26">
        <v>2221</v>
      </c>
      <c r="CE13" s="26">
        <v>2562</v>
      </c>
      <c r="CF13" s="26">
        <f>CD13+CE13</f>
        <v>4783</v>
      </c>
      <c r="CG13" s="26">
        <v>2225</v>
      </c>
      <c r="CH13" s="26">
        <v>2672</v>
      </c>
      <c r="CI13" s="26">
        <f>CG13+CH13</f>
        <v>4897</v>
      </c>
      <c r="CJ13" s="26">
        <v>2667</v>
      </c>
      <c r="CK13" s="26">
        <v>3031</v>
      </c>
      <c r="CL13" s="26">
        <f>CJ13+CK13</f>
        <v>5698</v>
      </c>
      <c r="CM13" s="26">
        <v>2534</v>
      </c>
      <c r="CN13" s="26">
        <v>2958</v>
      </c>
      <c r="CO13" s="26">
        <f>CM13+CN13</f>
        <v>5492</v>
      </c>
      <c r="CP13" s="26">
        <v>2821</v>
      </c>
      <c r="CQ13" s="26">
        <v>3175</v>
      </c>
      <c r="CR13" s="26">
        <f>CP13+CQ13</f>
        <v>5996</v>
      </c>
      <c r="CS13" s="26">
        <v>2801</v>
      </c>
      <c r="CT13" s="26">
        <v>3245</v>
      </c>
      <c r="CU13" s="26">
        <f>CS13+CT13</f>
        <v>6046</v>
      </c>
      <c r="CV13" s="26">
        <v>2981</v>
      </c>
      <c r="CW13" s="26">
        <v>3390</v>
      </c>
      <c r="CX13" s="26">
        <f>CV13+CW13</f>
        <v>6371</v>
      </c>
      <c r="CY13" s="26">
        <v>2816</v>
      </c>
      <c r="CZ13" s="26">
        <v>3232</v>
      </c>
      <c r="DA13" s="26">
        <f>CY13+CZ13</f>
        <v>6048</v>
      </c>
      <c r="DB13" s="26">
        <v>2999</v>
      </c>
      <c r="DC13" s="26">
        <v>3401</v>
      </c>
      <c r="DD13" s="26">
        <f>DB13+DC13</f>
        <v>6400</v>
      </c>
      <c r="DE13" s="26">
        <v>2824</v>
      </c>
      <c r="DF13" s="26">
        <v>3201</v>
      </c>
      <c r="DG13" s="26">
        <f>DE13+DF13</f>
        <v>6025</v>
      </c>
      <c r="DH13" s="26">
        <v>2145</v>
      </c>
      <c r="DI13" s="26">
        <v>2519</v>
      </c>
      <c r="DJ13" s="26">
        <f>DH13+DI13</f>
        <v>4664</v>
      </c>
      <c r="DK13" s="26">
        <v>1860</v>
      </c>
      <c r="DL13" s="26">
        <v>2224</v>
      </c>
      <c r="DM13" s="26">
        <f>DK13+DL13</f>
        <v>4084</v>
      </c>
    </row>
    <row r="14" spans="1:117" ht="13.5" customHeight="1" x14ac:dyDescent="0.2">
      <c r="A14" s="16"/>
      <c r="D14" s="11" t="s">
        <v>59</v>
      </c>
      <c r="E14" s="1" t="s">
        <v>60</v>
      </c>
      <c r="F14" s="11">
        <f>IF(AM13&gt;0,(AM14/AM13),"")</f>
        <v>0.28461081402257871</v>
      </c>
      <c r="G14" s="11">
        <f>IF(AP13&gt;0,(AP14/AP13),"")</f>
        <v>0.28512396694214875</v>
      </c>
      <c r="H14" s="11">
        <f>IF(AS13&gt;0,(AS14/AS13),"")</f>
        <v>0.2857142857142857</v>
      </c>
      <c r="I14" s="11">
        <f>IF(AV13&gt;0,(AV14/AV13),"")</f>
        <v>0.29292084726867335</v>
      </c>
      <c r="J14" s="11">
        <f>IF(AY13&gt;0,(AY14/AY13),"")</f>
        <v>0.31993654151242729</v>
      </c>
      <c r="K14" s="11">
        <f>IF(BB13&gt;0,(BB14/BB13),"")</f>
        <v>0.34780249593054802</v>
      </c>
      <c r="L14" s="11">
        <f>IF(BE13&gt;0,(BE14/BE13),"")</f>
        <v>0.36710301650540694</v>
      </c>
      <c r="M14" s="11">
        <f>IF(BH13&gt;0,(BH14/BH13),"")</f>
        <v>0.37628729865328758</v>
      </c>
      <c r="N14" s="11">
        <f>IF(BK13&gt;0,(BK14/BK13),"")</f>
        <v>0.37874097007223945</v>
      </c>
      <c r="O14" s="11">
        <f>IF(BN13&gt;0,(BN14/BN13),"")</f>
        <v>0.39698131288931482</v>
      </c>
      <c r="P14" s="11">
        <f>IF(BQ13&gt;0,(BQ14/BQ13),"")</f>
        <v>0.4099197665937272</v>
      </c>
      <c r="Q14" s="11">
        <f>IF(BT13&gt;0,(BT14/BT13),"")</f>
        <v>0.41402146608814799</v>
      </c>
      <c r="R14" s="11">
        <f>IF(BW13&gt;0,(BW14/BW13),"")</f>
        <v>0.43105320304017375</v>
      </c>
      <c r="S14" s="11">
        <f>IF(BZ13&gt;0,(BZ14/BZ13),"")</f>
        <v>0.43091891891891893</v>
      </c>
      <c r="T14" s="11">
        <f>IF(CC13&gt;0,(CC14/CC13),"")</f>
        <v>0.44766194766194767</v>
      </c>
      <c r="U14" s="11">
        <f>IF(CF13&gt;0,(CF14/CF13),"")</f>
        <v>0.4670708760192348</v>
      </c>
      <c r="V14" s="11">
        <f>IF(CI13&gt;0,(CI14/CI13),"")</f>
        <v>0.47069634470083727</v>
      </c>
      <c r="W14" s="11">
        <f>CL14/CL$13</f>
        <v>0.46016146016146015</v>
      </c>
      <c r="X14" s="11">
        <f>CO14/CO$13</f>
        <v>0.46012381646030592</v>
      </c>
      <c r="Y14" s="11">
        <f t="shared" ref="Y14:Y16" si="0">CR14/CR$13</f>
        <v>0.44046030687124749</v>
      </c>
      <c r="Z14" s="11">
        <f>CU14/CU$13</f>
        <v>0.43979490572279195</v>
      </c>
      <c r="AA14" s="50">
        <f>CX14/CX$13</f>
        <v>0.45879767697378748</v>
      </c>
      <c r="AB14" s="50">
        <f>DA14/DA$13</f>
        <v>0.48230820105820105</v>
      </c>
      <c r="AC14" s="50">
        <f>DD14/DD$13</f>
        <v>0.50437500000000002</v>
      </c>
      <c r="AD14" s="50">
        <f>DG14/DG$13</f>
        <v>0.51502074688796684</v>
      </c>
      <c r="AE14" s="50">
        <f>DJ14/DJ$13</f>
        <v>0.54931389365351635</v>
      </c>
      <c r="AF14" s="50">
        <f>DM14/DM$13</f>
        <v>0.56390793339862877</v>
      </c>
      <c r="AG14" s="17"/>
      <c r="AI14" s="11" t="s">
        <v>59</v>
      </c>
      <c r="AJ14" s="1" t="s">
        <v>60</v>
      </c>
      <c r="AK14" s="26">
        <v>356</v>
      </c>
      <c r="AL14" s="26">
        <v>602</v>
      </c>
      <c r="AM14" s="26">
        <f t="shared" ref="AM14:AM16" si="1">AK14+AL14</f>
        <v>958</v>
      </c>
      <c r="AN14" s="26">
        <v>305</v>
      </c>
      <c r="AO14" s="26">
        <v>523</v>
      </c>
      <c r="AP14" s="26">
        <f t="shared" ref="AP14:AP16" si="2">AN14+AO14</f>
        <v>828</v>
      </c>
      <c r="AQ14" s="26">
        <v>320</v>
      </c>
      <c r="AR14" s="26">
        <v>508</v>
      </c>
      <c r="AS14" s="26">
        <f t="shared" ref="AS14:AS16" si="3">AQ14+AR14</f>
        <v>828</v>
      </c>
      <c r="AT14" s="26">
        <v>366</v>
      </c>
      <c r="AU14" s="26">
        <v>685</v>
      </c>
      <c r="AV14" s="26">
        <f t="shared" ref="AV14:AV16" si="4">AT14+AU14</f>
        <v>1051</v>
      </c>
      <c r="AW14" s="26">
        <v>420</v>
      </c>
      <c r="AX14" s="26">
        <v>790</v>
      </c>
      <c r="AY14" s="26">
        <f t="shared" ref="AY14:AY16" si="5">AW14+AX14</f>
        <v>1210</v>
      </c>
      <c r="AZ14" s="26">
        <v>462</v>
      </c>
      <c r="BA14" s="26">
        <v>820</v>
      </c>
      <c r="BB14" s="26">
        <f t="shared" ref="BB14:BB16" si="6">AZ14+BA14</f>
        <v>1282</v>
      </c>
      <c r="BC14" s="26">
        <v>461</v>
      </c>
      <c r="BD14" s="26">
        <v>829</v>
      </c>
      <c r="BE14" s="26">
        <f t="shared" ref="BE14:BE16" si="7">BC14+BD14</f>
        <v>1290</v>
      </c>
      <c r="BF14" s="26">
        <v>500</v>
      </c>
      <c r="BG14" s="26">
        <v>925</v>
      </c>
      <c r="BH14" s="26">
        <f t="shared" ref="BH14:BH16" si="8">BF14+BG14</f>
        <v>1425</v>
      </c>
      <c r="BI14" s="26">
        <v>525</v>
      </c>
      <c r="BJ14" s="26">
        <v>943</v>
      </c>
      <c r="BK14" s="26">
        <f t="shared" ref="BK14:BK16" si="9">BI14+BJ14</f>
        <v>1468</v>
      </c>
      <c r="BL14" s="26">
        <v>609</v>
      </c>
      <c r="BM14" s="26">
        <v>1048</v>
      </c>
      <c r="BN14" s="26">
        <f t="shared" ref="BN14:BN16" si="10">BL14+BM14</f>
        <v>1657</v>
      </c>
      <c r="BO14" s="26">
        <v>643</v>
      </c>
      <c r="BP14" s="26">
        <v>1043</v>
      </c>
      <c r="BQ14" s="26">
        <f t="shared" ref="BQ14:BQ16" si="11">BO14+BP14</f>
        <v>1686</v>
      </c>
      <c r="BR14" s="26">
        <v>669</v>
      </c>
      <c r="BS14" s="26">
        <v>1144</v>
      </c>
      <c r="BT14" s="26">
        <f t="shared" ref="BT14:BT16" si="12">BR14+BS14</f>
        <v>1813</v>
      </c>
      <c r="BU14" s="26">
        <v>737</v>
      </c>
      <c r="BV14" s="26">
        <v>1248</v>
      </c>
      <c r="BW14" s="26">
        <f t="shared" ref="BW14:BW16" si="13">BU14+BV14</f>
        <v>1985</v>
      </c>
      <c r="BX14" s="26">
        <v>765</v>
      </c>
      <c r="BY14" s="26">
        <v>1228</v>
      </c>
      <c r="BZ14" s="26">
        <f t="shared" ref="BZ14:BZ16" si="14">BX14+BY14</f>
        <v>1993</v>
      </c>
      <c r="CA14" s="26">
        <v>810</v>
      </c>
      <c r="CB14" s="26">
        <v>1277</v>
      </c>
      <c r="CC14" s="26">
        <f t="shared" ref="CC14:CC16" si="15">CA14+CB14</f>
        <v>2087</v>
      </c>
      <c r="CD14" s="26">
        <v>835</v>
      </c>
      <c r="CE14" s="26">
        <v>1399</v>
      </c>
      <c r="CF14" s="26">
        <f t="shared" ref="CF14:CF16" si="16">CD14+CE14</f>
        <v>2234</v>
      </c>
      <c r="CG14" s="26">
        <v>829</v>
      </c>
      <c r="CH14" s="26">
        <v>1476</v>
      </c>
      <c r="CI14" s="26">
        <f t="shared" ref="CI14:CI16" si="17">CG14+CH14</f>
        <v>2305</v>
      </c>
      <c r="CJ14" s="26">
        <v>1004</v>
      </c>
      <c r="CK14" s="26">
        <v>1618</v>
      </c>
      <c r="CL14" s="26">
        <f t="shared" ref="CL14:CL16" si="18">CJ14+CK14</f>
        <v>2622</v>
      </c>
      <c r="CM14" s="26">
        <v>907</v>
      </c>
      <c r="CN14" s="26">
        <v>1620</v>
      </c>
      <c r="CO14" s="26">
        <f t="shared" ref="CO14:CO16" si="19">CM14+CN14</f>
        <v>2527</v>
      </c>
      <c r="CP14" s="26">
        <v>963</v>
      </c>
      <c r="CQ14" s="26">
        <v>1678</v>
      </c>
      <c r="CR14" s="26">
        <f t="shared" ref="CR14:CR16" si="20">CP14+CQ14</f>
        <v>2641</v>
      </c>
      <c r="CS14" s="26">
        <v>956</v>
      </c>
      <c r="CT14" s="26">
        <v>1703</v>
      </c>
      <c r="CU14" s="26">
        <f t="shared" ref="CU14:CU16" si="21">CS14+CT14</f>
        <v>2659</v>
      </c>
      <c r="CV14" s="26">
        <v>1049</v>
      </c>
      <c r="CW14" s="26">
        <v>1874</v>
      </c>
      <c r="CX14" s="26">
        <f t="shared" ref="CX14:CX16" si="22">CV14+CW14</f>
        <v>2923</v>
      </c>
      <c r="CY14" s="26">
        <v>1000</v>
      </c>
      <c r="CZ14" s="26">
        <v>1917</v>
      </c>
      <c r="DA14" s="26">
        <f t="shared" ref="DA14:DA16" si="23">CY14+CZ14</f>
        <v>2917</v>
      </c>
      <c r="DB14" s="26">
        <v>1151</v>
      </c>
      <c r="DC14" s="26">
        <v>2077</v>
      </c>
      <c r="DD14" s="26">
        <f t="shared" ref="DD14:DD16" si="24">DB14+DC14</f>
        <v>3228</v>
      </c>
      <c r="DE14" s="26">
        <v>1162</v>
      </c>
      <c r="DF14" s="26">
        <v>1941</v>
      </c>
      <c r="DG14" s="26">
        <f t="shared" ref="DG14:DG16" si="25">DE14+DF14</f>
        <v>3103</v>
      </c>
      <c r="DH14" s="26">
        <v>936</v>
      </c>
      <c r="DI14" s="26">
        <v>1626</v>
      </c>
      <c r="DJ14" s="26">
        <f t="shared" ref="DJ14:DJ16" si="26">DH14+DI14</f>
        <v>2562</v>
      </c>
      <c r="DK14" s="26">
        <v>835</v>
      </c>
      <c r="DL14" s="26">
        <v>1468</v>
      </c>
      <c r="DM14" s="26">
        <f t="shared" ref="DM14:DM16" si="27">DK14+DL14</f>
        <v>2303</v>
      </c>
    </row>
    <row r="15" spans="1:117" ht="13.5" customHeight="1" x14ac:dyDescent="0.2">
      <c r="A15" s="16"/>
      <c r="E15" s="1" t="s">
        <v>61</v>
      </c>
      <c r="F15" s="11">
        <f>IF(AM13&gt;0,(AM15/AM13),"")</f>
        <v>0.24301841948900774</v>
      </c>
      <c r="G15" s="11">
        <f>IF(AP13&gt;0,(AP15/AP13),"")</f>
        <v>0.27203856749311295</v>
      </c>
      <c r="H15" s="11">
        <f>IF(AS13&gt;0,(AS15/AS13),"")</f>
        <v>0.2726017943409248</v>
      </c>
      <c r="I15" s="11">
        <f>IF(AV13&gt;0,(AV15/AV13),"")</f>
        <v>0.26198439241917504</v>
      </c>
      <c r="J15" s="11">
        <f>IF(AY13&gt;0,(AY15/AY13),"")</f>
        <v>0.27683765203595984</v>
      </c>
      <c r="K15" s="11">
        <f>IF(BB13&gt;0,(BB15/BB13),"")</f>
        <v>0.25691806836679326</v>
      </c>
      <c r="L15" s="11">
        <f>IF(BE13&gt;0,(BE15/BE13),"")</f>
        <v>0.2620944792259533</v>
      </c>
      <c r="M15" s="11">
        <f>IF(BH13&gt;0,(BH15/BH13),"")</f>
        <v>0.26828624240823873</v>
      </c>
      <c r="N15" s="11">
        <f>IF(BK13&gt;0,(BK15/BK13),"")</f>
        <v>0.24716202270381837</v>
      </c>
      <c r="O15" s="11">
        <f>IF(BN13&gt;0,(BN15/BN13),"")</f>
        <v>0.25419262098706275</v>
      </c>
      <c r="P15" s="11">
        <f>IF(BQ13&gt;0,(BQ15/BQ13),"")</f>
        <v>0.23048869438366157</v>
      </c>
      <c r="Q15" s="11">
        <f>IF(BT13&gt;0,(BT15/BT13),"")</f>
        <v>0.23772550810687371</v>
      </c>
      <c r="R15" s="11">
        <f>IF(BW13&gt;0,(BW15/BW13),"")</f>
        <v>0.21693811074918568</v>
      </c>
      <c r="S15" s="11">
        <f>IF(BZ13&gt;0,(BZ15/BZ13),"")</f>
        <v>0.22616216216216217</v>
      </c>
      <c r="T15" s="11">
        <f>IF(CC13&gt;0,(CC15/CC13),"")</f>
        <v>0.20935220935220936</v>
      </c>
      <c r="U15" s="11">
        <f>IF(CF13&gt;0,(CF15/CF13),"")</f>
        <v>0.20949195065858248</v>
      </c>
      <c r="V15" s="11">
        <f>IF(CI13&gt;0,(CI15/CI13),"")</f>
        <v>0.20032673065141923</v>
      </c>
      <c r="W15" s="11">
        <f t="shared" ref="W15:W17" si="28">CL15/CL$13</f>
        <v>0.20410670410670412</v>
      </c>
      <c r="X15" s="11">
        <f>CO15/CO$13</f>
        <v>0.19774217042971595</v>
      </c>
      <c r="Y15" s="11">
        <f t="shared" si="0"/>
        <v>0.20663775850567045</v>
      </c>
      <c r="Z15" s="11">
        <f>CU15/CU$13</f>
        <v>0.21088322858087993</v>
      </c>
      <c r="AA15" s="50">
        <f t="shared" ref="AA15:AA17" si="29">CX15/CX$13</f>
        <v>0.20750274682153508</v>
      </c>
      <c r="AB15" s="50">
        <f>DA15/DA$13</f>
        <v>0.20188492063492064</v>
      </c>
      <c r="AC15" s="50">
        <f>DD15/DD$13</f>
        <v>0.20406250000000001</v>
      </c>
      <c r="AD15" s="50">
        <f>DG15/DG$13</f>
        <v>0.18639004149377594</v>
      </c>
      <c r="AE15" s="50">
        <f>DJ15/DJ$13</f>
        <v>0.18031732418524871</v>
      </c>
      <c r="AF15" s="50">
        <f>DM15/DM$13</f>
        <v>0.17091087169441724</v>
      </c>
      <c r="AG15" s="17"/>
      <c r="AJ15" s="1" t="s">
        <v>61</v>
      </c>
      <c r="AK15" s="26">
        <v>416</v>
      </c>
      <c r="AL15" s="26">
        <v>402</v>
      </c>
      <c r="AM15" s="26">
        <f t="shared" si="1"/>
        <v>818</v>
      </c>
      <c r="AN15" s="26">
        <v>376</v>
      </c>
      <c r="AO15" s="26">
        <v>414</v>
      </c>
      <c r="AP15" s="26">
        <f t="shared" si="2"/>
        <v>790</v>
      </c>
      <c r="AQ15" s="26">
        <v>392</v>
      </c>
      <c r="AR15" s="26">
        <v>398</v>
      </c>
      <c r="AS15" s="26">
        <f t="shared" si="3"/>
        <v>790</v>
      </c>
      <c r="AT15" s="26">
        <v>447</v>
      </c>
      <c r="AU15" s="26">
        <v>493</v>
      </c>
      <c r="AV15" s="26">
        <f t="shared" si="4"/>
        <v>940</v>
      </c>
      <c r="AW15" s="26">
        <v>526</v>
      </c>
      <c r="AX15" s="26">
        <v>521</v>
      </c>
      <c r="AY15" s="26">
        <f t="shared" si="5"/>
        <v>1047</v>
      </c>
      <c r="AZ15" s="26">
        <v>471</v>
      </c>
      <c r="BA15" s="26">
        <v>476</v>
      </c>
      <c r="BB15" s="26">
        <f t="shared" si="6"/>
        <v>947</v>
      </c>
      <c r="BC15" s="26">
        <v>447</v>
      </c>
      <c r="BD15" s="26">
        <v>474</v>
      </c>
      <c r="BE15" s="26">
        <f t="shared" si="7"/>
        <v>921</v>
      </c>
      <c r="BF15" s="26">
        <v>516</v>
      </c>
      <c r="BG15" s="26">
        <v>500</v>
      </c>
      <c r="BH15" s="26">
        <f t="shared" si="8"/>
        <v>1016</v>
      </c>
      <c r="BI15" s="26">
        <v>498</v>
      </c>
      <c r="BJ15" s="26">
        <v>460</v>
      </c>
      <c r="BK15" s="26">
        <f t="shared" si="9"/>
        <v>958</v>
      </c>
      <c r="BL15" s="26">
        <v>581</v>
      </c>
      <c r="BM15" s="26">
        <v>480</v>
      </c>
      <c r="BN15" s="26">
        <f t="shared" si="10"/>
        <v>1061</v>
      </c>
      <c r="BO15" s="26">
        <v>514</v>
      </c>
      <c r="BP15" s="26">
        <v>434</v>
      </c>
      <c r="BQ15" s="26">
        <f t="shared" si="11"/>
        <v>948</v>
      </c>
      <c r="BR15" s="26">
        <v>584</v>
      </c>
      <c r="BS15" s="26">
        <v>457</v>
      </c>
      <c r="BT15" s="26">
        <f t="shared" si="12"/>
        <v>1041</v>
      </c>
      <c r="BU15" s="26">
        <v>551</v>
      </c>
      <c r="BV15" s="26">
        <v>448</v>
      </c>
      <c r="BW15" s="26">
        <f t="shared" si="13"/>
        <v>999</v>
      </c>
      <c r="BX15" s="26">
        <v>593</v>
      </c>
      <c r="BY15" s="26">
        <v>453</v>
      </c>
      <c r="BZ15" s="26">
        <f t="shared" si="14"/>
        <v>1046</v>
      </c>
      <c r="CA15" s="26">
        <v>535</v>
      </c>
      <c r="CB15" s="26">
        <v>441</v>
      </c>
      <c r="CC15" s="26">
        <f t="shared" si="15"/>
        <v>976</v>
      </c>
      <c r="CD15" s="26">
        <v>573</v>
      </c>
      <c r="CE15" s="26">
        <v>429</v>
      </c>
      <c r="CF15" s="26">
        <f t="shared" si="16"/>
        <v>1002</v>
      </c>
      <c r="CG15" s="26">
        <v>559</v>
      </c>
      <c r="CH15" s="26">
        <v>422</v>
      </c>
      <c r="CI15" s="26">
        <f t="shared" si="17"/>
        <v>981</v>
      </c>
      <c r="CJ15" s="26">
        <v>663</v>
      </c>
      <c r="CK15" s="26">
        <v>500</v>
      </c>
      <c r="CL15" s="26">
        <f t="shared" si="18"/>
        <v>1163</v>
      </c>
      <c r="CM15" s="26">
        <v>619</v>
      </c>
      <c r="CN15" s="26">
        <v>467</v>
      </c>
      <c r="CO15" s="26">
        <f t="shared" si="19"/>
        <v>1086</v>
      </c>
      <c r="CP15" s="26">
        <v>720</v>
      </c>
      <c r="CQ15" s="26">
        <v>519</v>
      </c>
      <c r="CR15" s="26">
        <f t="shared" si="20"/>
        <v>1239</v>
      </c>
      <c r="CS15" s="26">
        <v>721</v>
      </c>
      <c r="CT15" s="26">
        <v>554</v>
      </c>
      <c r="CU15" s="26">
        <f t="shared" si="21"/>
        <v>1275</v>
      </c>
      <c r="CV15" s="26">
        <v>774</v>
      </c>
      <c r="CW15" s="26">
        <v>548</v>
      </c>
      <c r="CX15" s="26">
        <f t="shared" si="22"/>
        <v>1322</v>
      </c>
      <c r="CY15" s="26">
        <v>720</v>
      </c>
      <c r="CZ15" s="26">
        <v>501</v>
      </c>
      <c r="DA15" s="26">
        <f t="shared" si="23"/>
        <v>1221</v>
      </c>
      <c r="DB15" s="26">
        <v>785</v>
      </c>
      <c r="DC15" s="26">
        <v>521</v>
      </c>
      <c r="DD15" s="26">
        <f t="shared" si="24"/>
        <v>1306</v>
      </c>
      <c r="DE15" s="26">
        <v>672</v>
      </c>
      <c r="DF15" s="26">
        <v>451</v>
      </c>
      <c r="DG15" s="26">
        <f t="shared" si="25"/>
        <v>1123</v>
      </c>
      <c r="DH15" s="26">
        <v>500</v>
      </c>
      <c r="DI15" s="26">
        <v>341</v>
      </c>
      <c r="DJ15" s="26">
        <f t="shared" si="26"/>
        <v>841</v>
      </c>
      <c r="DK15" s="26">
        <v>419</v>
      </c>
      <c r="DL15" s="26">
        <v>279</v>
      </c>
      <c r="DM15" s="26">
        <f t="shared" si="27"/>
        <v>698</v>
      </c>
    </row>
    <row r="16" spans="1:117" ht="13.5" customHeight="1" x14ac:dyDescent="0.2">
      <c r="A16" s="16"/>
      <c r="E16" s="1" t="s">
        <v>62</v>
      </c>
      <c r="F16" s="13">
        <f>IF(AM13&gt;0,(AM16/AM13),"")</f>
        <v>4.7831253713606657E-2</v>
      </c>
      <c r="G16" s="13">
        <f>IF(AP13&gt;0,(AP16/AP13),"")</f>
        <v>4.0289256198347105E-2</v>
      </c>
      <c r="H16" s="13">
        <f>IF(AS13&gt;0,(AS16/AS13),"")</f>
        <v>4.3133195307108352E-2</v>
      </c>
      <c r="I16" s="13">
        <f>IF(AV13&gt;0,(AV16/AV13),"")</f>
        <v>4.403567447045708E-2</v>
      </c>
      <c r="J16" s="13">
        <f>IF(AY13&gt;0,(AY16/AY13),"")</f>
        <v>5.129561078794289E-2</v>
      </c>
      <c r="K16" s="13">
        <f>IF(BB13&gt;0,(BB16/BB13),"")</f>
        <v>4.6391752577319589E-2</v>
      </c>
      <c r="L16" s="13">
        <f>IF(BE13&gt;0,(BE16/BE13),"")</f>
        <v>3.4718269778030733E-2</v>
      </c>
      <c r="M16" s="13">
        <f>IF(BH13&gt;0,(BH16/BH13),"")</f>
        <v>3.3007657776604173E-2</v>
      </c>
      <c r="N16" s="13">
        <f>IF(BK13&gt;0,(BK16/BK13),"")</f>
        <v>3.3539731682146544E-2</v>
      </c>
      <c r="O16" s="13">
        <f>IF(BN13&gt;0,(BN16/BN13),"")</f>
        <v>3.6895064686152369E-2</v>
      </c>
      <c r="P16" s="13">
        <f>IF(BQ13&gt;0,(BQ16/BQ13),"")</f>
        <v>3.1850230974957455E-2</v>
      </c>
      <c r="Q16" s="13">
        <f>IF(BT13&gt;0,(BT16/BT13),"")</f>
        <v>3.8364923498515641E-2</v>
      </c>
      <c r="R16" s="13">
        <f>IF(BW13&gt;0,(BW16/BW13),"")</f>
        <v>3.1487513572204126E-2</v>
      </c>
      <c r="S16" s="13">
        <f>IF(BZ13&gt;0,(BZ16/BZ13),"")</f>
        <v>3.6540540540540539E-2</v>
      </c>
      <c r="T16" s="13">
        <f>IF(CC13&gt;0,(CC16/CC13),"")</f>
        <v>3.196053196053196E-2</v>
      </c>
      <c r="U16" s="13">
        <f>IF(CF13&gt;0,(CF16/CF13),"")</f>
        <v>3.1779218063976586E-2</v>
      </c>
      <c r="V16" s="13">
        <f>IF(CI13&gt;0,(CI16/CI13),"")</f>
        <v>3.0222585256279355E-2</v>
      </c>
      <c r="W16" s="13">
        <f t="shared" si="28"/>
        <v>3.0537030537030538E-2</v>
      </c>
      <c r="X16" s="13">
        <f>CO16/CO$13</f>
        <v>2.9861616897305172E-2</v>
      </c>
      <c r="Y16" s="13">
        <f t="shared" si="0"/>
        <v>3.602401601067378E-2</v>
      </c>
      <c r="Z16" s="13">
        <f>CU16/CU$13</f>
        <v>3.1591134634469067E-2</v>
      </c>
      <c r="AA16" s="51">
        <f t="shared" si="29"/>
        <v>2.3858107047559252E-2</v>
      </c>
      <c r="AB16" s="51">
        <f>DA16/DA$13</f>
        <v>2.8935185185185185E-2</v>
      </c>
      <c r="AC16" s="51">
        <f>DD16/DD$13</f>
        <v>2.1406250000000002E-2</v>
      </c>
      <c r="AD16" s="51">
        <f>DG16/DG$13</f>
        <v>2.3734439834024897E-2</v>
      </c>
      <c r="AE16" s="51">
        <f>DJ16/DJ$13</f>
        <v>2.3370497427101202E-2</v>
      </c>
      <c r="AF16" s="51">
        <f>DM16/DM$13</f>
        <v>2.6934378060724781E-2</v>
      </c>
      <c r="AG16" s="17"/>
      <c r="AJ16" s="1" t="s">
        <v>62</v>
      </c>
      <c r="AK16" s="26">
        <v>83</v>
      </c>
      <c r="AL16" s="26">
        <v>78</v>
      </c>
      <c r="AM16" s="26">
        <f t="shared" si="1"/>
        <v>161</v>
      </c>
      <c r="AN16" s="26">
        <v>63</v>
      </c>
      <c r="AO16" s="26">
        <v>54</v>
      </c>
      <c r="AP16" s="26">
        <f t="shared" si="2"/>
        <v>117</v>
      </c>
      <c r="AQ16" s="26">
        <v>73</v>
      </c>
      <c r="AR16" s="26">
        <v>52</v>
      </c>
      <c r="AS16" s="26">
        <f t="shared" si="3"/>
        <v>125</v>
      </c>
      <c r="AT16" s="26">
        <v>77</v>
      </c>
      <c r="AU16" s="26">
        <v>81</v>
      </c>
      <c r="AV16" s="26">
        <f t="shared" si="4"/>
        <v>158</v>
      </c>
      <c r="AW16" s="26">
        <v>103</v>
      </c>
      <c r="AX16" s="26">
        <v>91</v>
      </c>
      <c r="AY16" s="26">
        <f t="shared" si="5"/>
        <v>194</v>
      </c>
      <c r="AZ16" s="26">
        <v>101</v>
      </c>
      <c r="BA16" s="26">
        <v>70</v>
      </c>
      <c r="BB16" s="26">
        <f t="shared" si="6"/>
        <v>171</v>
      </c>
      <c r="BC16" s="26">
        <v>64</v>
      </c>
      <c r="BD16" s="26">
        <v>58</v>
      </c>
      <c r="BE16" s="26">
        <f t="shared" si="7"/>
        <v>122</v>
      </c>
      <c r="BF16" s="26">
        <v>74</v>
      </c>
      <c r="BG16" s="26">
        <v>51</v>
      </c>
      <c r="BH16" s="26">
        <f t="shared" si="8"/>
        <v>125</v>
      </c>
      <c r="BI16" s="26">
        <v>77</v>
      </c>
      <c r="BJ16" s="26">
        <v>53</v>
      </c>
      <c r="BK16" s="26">
        <f t="shared" si="9"/>
        <v>130</v>
      </c>
      <c r="BL16" s="26">
        <v>87</v>
      </c>
      <c r="BM16" s="26">
        <v>67</v>
      </c>
      <c r="BN16" s="26">
        <f t="shared" si="10"/>
        <v>154</v>
      </c>
      <c r="BO16" s="26">
        <v>82</v>
      </c>
      <c r="BP16" s="26">
        <v>49</v>
      </c>
      <c r="BQ16" s="26">
        <f t="shared" si="11"/>
        <v>131</v>
      </c>
      <c r="BR16" s="26">
        <v>99</v>
      </c>
      <c r="BS16" s="26">
        <v>69</v>
      </c>
      <c r="BT16" s="26">
        <f t="shared" si="12"/>
        <v>168</v>
      </c>
      <c r="BU16" s="26">
        <v>94</v>
      </c>
      <c r="BV16" s="26">
        <v>51</v>
      </c>
      <c r="BW16" s="26">
        <f t="shared" si="13"/>
        <v>145</v>
      </c>
      <c r="BX16" s="26">
        <v>104</v>
      </c>
      <c r="BY16" s="26">
        <v>65</v>
      </c>
      <c r="BZ16" s="26">
        <f t="shared" si="14"/>
        <v>169</v>
      </c>
      <c r="CA16" s="26">
        <v>96</v>
      </c>
      <c r="CB16" s="26">
        <v>53</v>
      </c>
      <c r="CC16" s="26">
        <f t="shared" si="15"/>
        <v>149</v>
      </c>
      <c r="CD16" s="26">
        <v>88</v>
      </c>
      <c r="CE16" s="26">
        <v>64</v>
      </c>
      <c r="CF16" s="26">
        <f t="shared" si="16"/>
        <v>152</v>
      </c>
      <c r="CG16" s="26">
        <v>84</v>
      </c>
      <c r="CH16" s="26">
        <v>64</v>
      </c>
      <c r="CI16" s="26">
        <f t="shared" si="17"/>
        <v>148</v>
      </c>
      <c r="CJ16" s="26">
        <v>108</v>
      </c>
      <c r="CK16" s="26">
        <v>66</v>
      </c>
      <c r="CL16" s="26">
        <f t="shared" si="18"/>
        <v>174</v>
      </c>
      <c r="CM16" s="26">
        <v>104</v>
      </c>
      <c r="CN16" s="26">
        <v>60</v>
      </c>
      <c r="CO16" s="26">
        <f t="shared" si="19"/>
        <v>164</v>
      </c>
      <c r="CP16" s="26">
        <v>143</v>
      </c>
      <c r="CQ16" s="26">
        <v>73</v>
      </c>
      <c r="CR16" s="26">
        <f t="shared" si="20"/>
        <v>216</v>
      </c>
      <c r="CS16" s="26">
        <v>132</v>
      </c>
      <c r="CT16" s="26">
        <v>59</v>
      </c>
      <c r="CU16" s="26">
        <f t="shared" si="21"/>
        <v>191</v>
      </c>
      <c r="CV16" s="26">
        <v>108</v>
      </c>
      <c r="CW16" s="26">
        <v>44</v>
      </c>
      <c r="CX16" s="26">
        <f t="shared" si="22"/>
        <v>152</v>
      </c>
      <c r="CY16" s="26">
        <v>116</v>
      </c>
      <c r="CZ16" s="26">
        <v>59</v>
      </c>
      <c r="DA16" s="26">
        <f t="shared" si="23"/>
        <v>175</v>
      </c>
      <c r="DB16" s="26">
        <v>89</v>
      </c>
      <c r="DC16" s="26">
        <v>48</v>
      </c>
      <c r="DD16" s="26">
        <f t="shared" si="24"/>
        <v>137</v>
      </c>
      <c r="DE16" s="26">
        <v>101</v>
      </c>
      <c r="DF16" s="26">
        <v>42</v>
      </c>
      <c r="DG16" s="26">
        <f t="shared" si="25"/>
        <v>143</v>
      </c>
      <c r="DH16" s="26">
        <v>71</v>
      </c>
      <c r="DI16" s="26">
        <v>38</v>
      </c>
      <c r="DJ16" s="26">
        <f t="shared" si="26"/>
        <v>109</v>
      </c>
      <c r="DK16" s="26">
        <v>67</v>
      </c>
      <c r="DL16" s="26">
        <v>43</v>
      </c>
      <c r="DM16" s="26">
        <f t="shared" si="27"/>
        <v>110</v>
      </c>
    </row>
    <row r="17" spans="1:117" ht="13.5" customHeight="1" x14ac:dyDescent="0.2">
      <c r="A17" s="16"/>
      <c r="F17" s="11">
        <f>IF(AM13&gt;0,(AM17/AM13),"")</f>
        <v>0.57546048722519316</v>
      </c>
      <c r="G17" s="11">
        <f>IF(AP13&gt;0,(AP17/AP13),"")</f>
        <v>0.59745179063360887</v>
      </c>
      <c r="H17" s="11">
        <f>IF(AS13&gt;0,(AS17/AS13),"")</f>
        <v>0.60144927536231885</v>
      </c>
      <c r="I17" s="11">
        <f>IF(AV13&gt;0,(AV17/AV13),"")</f>
        <v>0.59894091415830542</v>
      </c>
      <c r="J17" s="11">
        <f>IF(AY13&gt;0,(AY17/AY13),"")</f>
        <v>0.64806980433632999</v>
      </c>
      <c r="K17" s="11">
        <f>IF(BB13&gt;0,(BB17/BB13),"")</f>
        <v>0.65111231687466087</v>
      </c>
      <c r="L17" s="11">
        <f>IF(BE13&gt;0,(BE17/BE13),"")</f>
        <v>0.66391576550939102</v>
      </c>
      <c r="M17" s="11">
        <f>IF(BH13&gt;0,(BH17/BH13),"")</f>
        <v>0.67758119883813039</v>
      </c>
      <c r="N17" s="11">
        <f>IF(BK13&gt;0,(BK17/BK13),"")</f>
        <v>0.65944272445820429</v>
      </c>
      <c r="O17" s="11">
        <f>IF(BN13&gt;0,(BN17/BN13),"")</f>
        <v>0.6880689985625299</v>
      </c>
      <c r="P17" s="11">
        <f>IF(BQ13&gt;0,(BQ17/BQ13),"")</f>
        <v>0.67225869195234622</v>
      </c>
      <c r="Q17" s="11">
        <f>IF(BT13&gt;0,(BT17/BT13),"")</f>
        <v>0.69011189769353731</v>
      </c>
      <c r="R17" s="11">
        <f>IF(BW13&gt;0,(BW17/BW13),"")</f>
        <v>0.67947882736156351</v>
      </c>
      <c r="S17" s="11">
        <f>IF(BZ13&gt;0,(BZ17/BZ13),"")</f>
        <v>0.69362162162162166</v>
      </c>
      <c r="T17" s="11">
        <f>IF(CC13&gt;0,(CC17/CC13),"")</f>
        <v>0.68897468897468894</v>
      </c>
      <c r="U17" s="11">
        <f>IF(CF13&gt;0,(CF17/CF13),"")</f>
        <v>0.70834204474179385</v>
      </c>
      <c r="V17" s="11">
        <f>IF(CI13&gt;0,(CI17/CI13),"")</f>
        <v>0.70124566060853588</v>
      </c>
      <c r="W17" s="11">
        <f t="shared" si="28"/>
        <v>0.69480519480519476</v>
      </c>
      <c r="X17" s="11">
        <f>CO17/CO$13</f>
        <v>0.687727603787327</v>
      </c>
      <c r="Y17" s="11">
        <f>CR17/CR$13</f>
        <v>0.68312208138759167</v>
      </c>
      <c r="Z17" s="11">
        <f>CU17/CU$13</f>
        <v>0.68226926893814088</v>
      </c>
      <c r="AA17" s="50">
        <f t="shared" si="29"/>
        <v>0.69015853084288181</v>
      </c>
      <c r="AB17" s="50">
        <f>DA17/DA$13</f>
        <v>0.71312830687830686</v>
      </c>
      <c r="AC17" s="50">
        <f>DD17/DD$13</f>
        <v>0.72984375000000001</v>
      </c>
      <c r="AD17" s="50">
        <f>DG17/DG$13</f>
        <v>0.72514522821576766</v>
      </c>
      <c r="AE17" s="50">
        <f>DJ17/DJ$13</f>
        <v>0.75300171526586623</v>
      </c>
      <c r="AF17" s="50">
        <f>DM17/DM$13</f>
        <v>0.76175318315377083</v>
      </c>
      <c r="AG17" s="17"/>
      <c r="AJ17" s="5" t="s">
        <v>88</v>
      </c>
      <c r="AK17" s="26">
        <f>SUM(AK14:AK16)</f>
        <v>855</v>
      </c>
      <c r="AL17" s="26">
        <f t="shared" ref="AL17:AX17" si="30">SUM(AL14:AL16)</f>
        <v>1082</v>
      </c>
      <c r="AM17" s="26">
        <f>SUM(AM14:AM16)</f>
        <v>1937</v>
      </c>
      <c r="AN17" s="26">
        <f>SUM(AN14:AN16)</f>
        <v>744</v>
      </c>
      <c r="AO17" s="26">
        <f t="shared" si="30"/>
        <v>991</v>
      </c>
      <c r="AP17" s="26">
        <f t="shared" si="30"/>
        <v>1735</v>
      </c>
      <c r="AQ17" s="26">
        <f t="shared" si="30"/>
        <v>785</v>
      </c>
      <c r="AR17" s="26">
        <f t="shared" si="30"/>
        <v>958</v>
      </c>
      <c r="AS17" s="26">
        <f t="shared" si="30"/>
        <v>1743</v>
      </c>
      <c r="AT17" s="26">
        <f t="shared" si="30"/>
        <v>890</v>
      </c>
      <c r="AU17" s="26">
        <f t="shared" si="30"/>
        <v>1259</v>
      </c>
      <c r="AV17" s="26">
        <f t="shared" si="30"/>
        <v>2149</v>
      </c>
      <c r="AW17" s="26">
        <f t="shared" si="30"/>
        <v>1049</v>
      </c>
      <c r="AX17" s="26">
        <f t="shared" si="30"/>
        <v>1402</v>
      </c>
      <c r="AY17" s="26">
        <f t="shared" ref="AY17:CH17" si="31">SUM(AY14:AY16)</f>
        <v>2451</v>
      </c>
      <c r="AZ17" s="26">
        <f t="shared" si="31"/>
        <v>1034</v>
      </c>
      <c r="BA17" s="26">
        <f t="shared" si="31"/>
        <v>1366</v>
      </c>
      <c r="BB17" s="26">
        <f t="shared" si="31"/>
        <v>2400</v>
      </c>
      <c r="BC17" s="26">
        <f t="shared" si="31"/>
        <v>972</v>
      </c>
      <c r="BD17" s="26">
        <f t="shared" si="31"/>
        <v>1361</v>
      </c>
      <c r="BE17" s="26">
        <f t="shared" si="31"/>
        <v>2333</v>
      </c>
      <c r="BF17" s="26">
        <f t="shared" si="31"/>
        <v>1090</v>
      </c>
      <c r="BG17" s="26">
        <f t="shared" si="31"/>
        <v>1476</v>
      </c>
      <c r="BH17" s="26">
        <f t="shared" si="31"/>
        <v>2566</v>
      </c>
      <c r="BI17" s="26">
        <f t="shared" si="31"/>
        <v>1100</v>
      </c>
      <c r="BJ17" s="26">
        <f t="shared" si="31"/>
        <v>1456</v>
      </c>
      <c r="BK17" s="26">
        <f t="shared" si="31"/>
        <v>2556</v>
      </c>
      <c r="BL17" s="26">
        <f t="shared" si="31"/>
        <v>1277</v>
      </c>
      <c r="BM17" s="26">
        <f t="shared" si="31"/>
        <v>1595</v>
      </c>
      <c r="BN17" s="26">
        <f t="shared" si="31"/>
        <v>2872</v>
      </c>
      <c r="BO17" s="26">
        <f t="shared" si="31"/>
        <v>1239</v>
      </c>
      <c r="BP17" s="26">
        <f t="shared" si="31"/>
        <v>1526</v>
      </c>
      <c r="BQ17" s="26">
        <f t="shared" si="31"/>
        <v>2765</v>
      </c>
      <c r="BR17" s="26">
        <f t="shared" si="31"/>
        <v>1352</v>
      </c>
      <c r="BS17" s="26">
        <f t="shared" si="31"/>
        <v>1670</v>
      </c>
      <c r="BT17" s="26">
        <f t="shared" si="31"/>
        <v>3022</v>
      </c>
      <c r="BU17" s="26">
        <f t="shared" si="31"/>
        <v>1382</v>
      </c>
      <c r="BV17" s="26">
        <f t="shared" si="31"/>
        <v>1747</v>
      </c>
      <c r="BW17" s="26">
        <f t="shared" si="31"/>
        <v>3129</v>
      </c>
      <c r="BX17" s="26">
        <f t="shared" si="31"/>
        <v>1462</v>
      </c>
      <c r="BY17" s="26">
        <f t="shared" si="31"/>
        <v>1746</v>
      </c>
      <c r="BZ17" s="26">
        <f t="shared" si="31"/>
        <v>3208</v>
      </c>
      <c r="CA17" s="26">
        <f t="shared" si="31"/>
        <v>1441</v>
      </c>
      <c r="CB17" s="26">
        <f t="shared" si="31"/>
        <v>1771</v>
      </c>
      <c r="CC17" s="26">
        <f t="shared" si="31"/>
        <v>3212</v>
      </c>
      <c r="CD17" s="26">
        <f t="shared" si="31"/>
        <v>1496</v>
      </c>
      <c r="CE17" s="26">
        <f t="shared" si="31"/>
        <v>1892</v>
      </c>
      <c r="CF17" s="26">
        <f t="shared" si="31"/>
        <v>3388</v>
      </c>
      <c r="CG17" s="26">
        <f t="shared" si="31"/>
        <v>1472</v>
      </c>
      <c r="CH17" s="26">
        <f t="shared" si="31"/>
        <v>1962</v>
      </c>
      <c r="CI17" s="26">
        <f>SUM(CI14:CI16)</f>
        <v>3434</v>
      </c>
      <c r="CJ17" s="26">
        <f t="shared" ref="CJ17:CK17" si="32">SUM(CJ14:CJ16)</f>
        <v>1775</v>
      </c>
      <c r="CK17" s="26">
        <f t="shared" si="32"/>
        <v>2184</v>
      </c>
      <c r="CL17" s="26">
        <f>SUM(CL14:CL16)</f>
        <v>3959</v>
      </c>
      <c r="CM17" s="26">
        <f t="shared" ref="CM17:CN17" si="33">SUM(CM14:CM16)</f>
        <v>1630</v>
      </c>
      <c r="CN17" s="26">
        <f t="shared" si="33"/>
        <v>2147</v>
      </c>
      <c r="CO17" s="26">
        <f>SUM(CO14:CO16)</f>
        <v>3777</v>
      </c>
      <c r="CP17" s="26">
        <f t="shared" ref="CP17:CQ17" si="34">SUM(CP14:CP16)</f>
        <v>1826</v>
      </c>
      <c r="CQ17" s="26">
        <f t="shared" si="34"/>
        <v>2270</v>
      </c>
      <c r="CR17" s="26">
        <f>SUM(CR14:CR16)</f>
        <v>4096</v>
      </c>
      <c r="CS17" s="26">
        <f t="shared" ref="CS17:CT17" si="35">SUM(CS14:CS16)</f>
        <v>1809</v>
      </c>
      <c r="CT17" s="26">
        <f t="shared" si="35"/>
        <v>2316</v>
      </c>
      <c r="CU17" s="26">
        <f t="shared" ref="CU17:DA17" si="36">SUM(CU14:CU16)</f>
        <v>4125</v>
      </c>
      <c r="CV17" s="26">
        <f t="shared" si="36"/>
        <v>1931</v>
      </c>
      <c r="CW17" s="26">
        <f t="shared" si="36"/>
        <v>2466</v>
      </c>
      <c r="CX17" s="26">
        <f t="shared" si="36"/>
        <v>4397</v>
      </c>
      <c r="CY17" s="26">
        <f t="shared" si="36"/>
        <v>1836</v>
      </c>
      <c r="CZ17" s="26">
        <f t="shared" si="36"/>
        <v>2477</v>
      </c>
      <c r="DA17" s="26">
        <f t="shared" si="36"/>
        <v>4313</v>
      </c>
      <c r="DB17" s="26">
        <f t="shared" ref="DB17:DG17" si="37">SUM(DB14:DB16)</f>
        <v>2025</v>
      </c>
      <c r="DC17" s="26">
        <f t="shared" si="37"/>
        <v>2646</v>
      </c>
      <c r="DD17" s="26">
        <f t="shared" si="37"/>
        <v>4671</v>
      </c>
      <c r="DE17" s="26">
        <f>SUM(DE14:DE16)</f>
        <v>1935</v>
      </c>
      <c r="DF17" s="26">
        <f t="shared" si="37"/>
        <v>2434</v>
      </c>
      <c r="DG17" s="26">
        <f t="shared" si="37"/>
        <v>4369</v>
      </c>
      <c r="DH17" s="26">
        <f>SUM(DH14:DH16)</f>
        <v>1507</v>
      </c>
      <c r="DI17" s="26">
        <f t="shared" ref="DI17:DJ17" si="38">SUM(DI14:DI16)</f>
        <v>2005</v>
      </c>
      <c r="DJ17" s="26">
        <f t="shared" si="38"/>
        <v>3512</v>
      </c>
      <c r="DK17" s="26">
        <f>SUM(DK14:DK16)</f>
        <v>1321</v>
      </c>
      <c r="DL17" s="26">
        <f t="shared" ref="DL17:DM17" si="39">SUM(DL14:DL16)</f>
        <v>1790</v>
      </c>
      <c r="DM17" s="26">
        <f t="shared" si="39"/>
        <v>3111</v>
      </c>
    </row>
    <row r="18" spans="1:117" ht="13.5" customHeight="1" x14ac:dyDescent="0.2">
      <c r="A18" s="16"/>
      <c r="C18" s="2" t="s">
        <v>25</v>
      </c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7"/>
    </row>
    <row r="19" spans="1:117" ht="13.5" customHeight="1" x14ac:dyDescent="0.2">
      <c r="A19" s="16"/>
      <c r="D19" s="1" t="s">
        <v>65</v>
      </c>
      <c r="F19" s="8">
        <f>AK13</f>
        <v>1546</v>
      </c>
      <c r="G19" s="8">
        <f>AN13</f>
        <v>1304</v>
      </c>
      <c r="H19" s="8">
        <f>AQ13</f>
        <v>1387</v>
      </c>
      <c r="I19" s="8">
        <f>AT13</f>
        <v>1569</v>
      </c>
      <c r="J19" s="8">
        <f>AW13</f>
        <v>1683</v>
      </c>
      <c r="K19" s="8">
        <f>AZ13</f>
        <v>1640</v>
      </c>
      <c r="L19" s="8">
        <f>BC13</f>
        <v>1578</v>
      </c>
      <c r="M19" s="8">
        <f>BF13</f>
        <v>1710</v>
      </c>
      <c r="N19" s="8">
        <f>BI13</f>
        <v>1735</v>
      </c>
      <c r="O19" s="8">
        <f>BL13</f>
        <v>1927</v>
      </c>
      <c r="P19" s="8">
        <f>BO13</f>
        <v>1937</v>
      </c>
      <c r="Q19" s="8">
        <f>BR13</f>
        <v>2095</v>
      </c>
      <c r="R19" s="8">
        <f>BU13</f>
        <v>2162</v>
      </c>
      <c r="S19" s="8">
        <f>BX13</f>
        <v>2183</v>
      </c>
      <c r="T19" s="8">
        <f>CA13</f>
        <v>2149</v>
      </c>
      <c r="U19" s="8">
        <f>CD13</f>
        <v>2221</v>
      </c>
      <c r="V19" s="8">
        <f>CG13</f>
        <v>2225</v>
      </c>
      <c r="W19" s="8">
        <f>CJ13</f>
        <v>2667</v>
      </c>
      <c r="X19" s="8">
        <f>CM13</f>
        <v>2534</v>
      </c>
      <c r="Y19" s="8">
        <f>CP13</f>
        <v>2821</v>
      </c>
      <c r="Z19" s="8">
        <f>CS13</f>
        <v>2801</v>
      </c>
      <c r="AA19" s="8">
        <f>CV13</f>
        <v>2981</v>
      </c>
      <c r="AB19" s="8">
        <f>CY13</f>
        <v>2816</v>
      </c>
      <c r="AC19" s="8">
        <f>DB13</f>
        <v>2999</v>
      </c>
      <c r="AD19" s="8">
        <f>DE13</f>
        <v>2824</v>
      </c>
      <c r="AE19" s="8">
        <f>DH13</f>
        <v>2145</v>
      </c>
      <c r="AF19" s="8">
        <f>DK13</f>
        <v>1860</v>
      </c>
      <c r="AG19" s="17"/>
    </row>
    <row r="20" spans="1:117" ht="13.5" customHeight="1" x14ac:dyDescent="0.2">
      <c r="A20" s="16"/>
      <c r="D20" s="11" t="s">
        <v>59</v>
      </c>
      <c r="E20" s="1" t="s">
        <v>60</v>
      </c>
      <c r="F20" s="11">
        <f>IF(AK13&gt;0,(AK14/AK13),"")</f>
        <v>0.23027166882276842</v>
      </c>
      <c r="G20" s="11">
        <f>IF(AN13&gt;0,(AN14/AN13),"")</f>
        <v>0.2338957055214724</v>
      </c>
      <c r="H20" s="11">
        <f>IF(AQ13&gt;0,(AQ14/AQ13),"")</f>
        <v>0.23071377072819033</v>
      </c>
      <c r="I20" s="11">
        <f>IF(AT13&gt;0,(AT14/AT13),"")</f>
        <v>0.2332695984703633</v>
      </c>
      <c r="J20" s="11">
        <f>IF(AW13&gt;0,(AW14/AW13),"")</f>
        <v>0.24955436720142601</v>
      </c>
      <c r="K20" s="11">
        <f>IF(AZ13&gt;0,(AZ14/AZ13),"")</f>
        <v>0.2817073170731707</v>
      </c>
      <c r="L20" s="11">
        <f>IF(BC13&gt;0,(BC14/BC13),"")</f>
        <v>0.29214195183776931</v>
      </c>
      <c r="M20" s="11">
        <f>IF(BF13&gt;0,(BF14/BF13),"")</f>
        <v>0.29239766081871343</v>
      </c>
      <c r="N20" s="11">
        <f>IF(BI13&gt;0,(BI14/BI13),"")</f>
        <v>0.30259365994236309</v>
      </c>
      <c r="O20" s="11">
        <f>IF(BL13&gt;0,(BL14/BL13),"")</f>
        <v>0.31603528801245462</v>
      </c>
      <c r="P20" s="11">
        <f>IF(BO13&gt;0,(BO14/BO13),"")</f>
        <v>0.33195663397005681</v>
      </c>
      <c r="Q20" s="11">
        <f>IF(BR13&gt;0,(BR14/BR13),"")</f>
        <v>0.31933174224343674</v>
      </c>
      <c r="R20" s="11">
        <f>IF(BU13&gt;0,(BU14/BU13),"")</f>
        <v>0.34088806660499538</v>
      </c>
      <c r="S20" s="11">
        <f>IF(BX13&gt;0,(BX14/BX13),"")</f>
        <v>0.3504351809436555</v>
      </c>
      <c r="T20" s="11">
        <f>IF(CA13&gt;0,(CA14/CA13),"")</f>
        <v>0.3769194974406701</v>
      </c>
      <c r="U20" s="11">
        <f>IF(CD13&gt;0,(CD14/CD13),"")</f>
        <v>0.3759567762269248</v>
      </c>
      <c r="V20" s="11">
        <f>IF(CG13&gt;0,(CG14/CG13),"")</f>
        <v>0.37258426966292135</v>
      </c>
      <c r="W20" s="11">
        <f>CJ14/CJ$13</f>
        <v>0.37645294338207724</v>
      </c>
      <c r="X20" s="11">
        <f>CM14/CM$13</f>
        <v>0.35793212312549327</v>
      </c>
      <c r="Y20" s="11">
        <f>CP14/CP$13</f>
        <v>0.34136830911024457</v>
      </c>
      <c r="Z20" s="11">
        <f>CS14/CS$13</f>
        <v>0.34130667618707605</v>
      </c>
      <c r="AA20" s="11">
        <f>CV14/CV$13</f>
        <v>0.35189533713518956</v>
      </c>
      <c r="AB20" s="11">
        <f>CY14/CY$13</f>
        <v>0.35511363636363635</v>
      </c>
      <c r="AC20" s="11">
        <f>DB14/DB$13</f>
        <v>0.38379459819939982</v>
      </c>
      <c r="AD20" s="11">
        <f>DE14/DE$13</f>
        <v>0.4114730878186969</v>
      </c>
      <c r="AE20" s="11">
        <f>DH14/DH$13</f>
        <v>0.43636363636363634</v>
      </c>
      <c r="AF20" s="11">
        <f>DK14/DK$13</f>
        <v>0.44892473118279569</v>
      </c>
      <c r="AG20" s="17"/>
    </row>
    <row r="21" spans="1:117" ht="13.5" customHeight="1" x14ac:dyDescent="0.2">
      <c r="A21" s="16"/>
      <c r="E21" s="1" t="s">
        <v>61</v>
      </c>
      <c r="F21" s="11">
        <f>IF(AK13&gt;0,(AK15/AK13),"")</f>
        <v>0.26908150064683051</v>
      </c>
      <c r="G21" s="11">
        <f>IF(AN13&gt;0,(AN15/AN13),"")</f>
        <v>0.28834355828220859</v>
      </c>
      <c r="H21" s="11">
        <f>IF(AQ13&gt;0,(AQ15/AQ13),"")</f>
        <v>0.28262436914203315</v>
      </c>
      <c r="I21" s="11">
        <f>IF(AT13&gt;0,(AT15/AT13),"")</f>
        <v>0.28489483747609945</v>
      </c>
      <c r="J21" s="11">
        <f>IF(AW13&gt;0,(AW15/AW13),"")</f>
        <v>0.31253713606654782</v>
      </c>
      <c r="K21" s="11">
        <f>IF(AZ13&gt;0,(AZ15/AZ13),"")</f>
        <v>0.28719512195121949</v>
      </c>
      <c r="L21" s="11">
        <f>IF(BC13&gt;0,(BC15/BC13),"")</f>
        <v>0.28326996197718629</v>
      </c>
      <c r="M21" s="11">
        <f>IF(BF13&gt;0,(BF15/BF13),"")</f>
        <v>0.30175438596491228</v>
      </c>
      <c r="N21" s="11">
        <f>IF(BI13&gt;0,(BI15/BI13),"")</f>
        <v>0.28703170028818442</v>
      </c>
      <c r="O21" s="11">
        <f>IF(BL13&gt;0,(BL15/BL13),"")</f>
        <v>0.30150492994291644</v>
      </c>
      <c r="P21" s="11">
        <f>IF(BO13&gt;0,(BO15/BO13),"")</f>
        <v>0.26535880227155395</v>
      </c>
      <c r="Q21" s="11">
        <f>IF(BR13&gt;0,(BR15/BR13),"")</f>
        <v>0.27875894988066824</v>
      </c>
      <c r="R21" s="11">
        <f>IF(BU13&gt;0,(BU15/BU13),"")</f>
        <v>0.25485661424606848</v>
      </c>
      <c r="S21" s="11">
        <f>IF(BX13&gt;0,(BX15/BX13),"")</f>
        <v>0.27164452588181404</v>
      </c>
      <c r="T21" s="11">
        <f>IF(CA13&gt;0,(CA15/CA13),"")</f>
        <v>0.24895300139599813</v>
      </c>
      <c r="U21" s="11">
        <f>IF(CD13&gt;0,(CD15/CD13),"")</f>
        <v>0.25799189554254842</v>
      </c>
      <c r="V21" s="11">
        <f>IF(CG13&gt;0,(CG15/CG13),"")</f>
        <v>0.25123595505617979</v>
      </c>
      <c r="W21" s="11">
        <f>CJ15/CJ$13</f>
        <v>0.24859392575928008</v>
      </c>
      <c r="X21" s="11">
        <f>CM15/CM$13</f>
        <v>0.24427782162588793</v>
      </c>
      <c r="Y21" s="11">
        <f>CP15/CP$13</f>
        <v>0.25522864232541653</v>
      </c>
      <c r="Z21" s="11">
        <f>CS15/CS$13</f>
        <v>0.25740806854694753</v>
      </c>
      <c r="AA21" s="11">
        <f>CV15/CV$13</f>
        <v>0.25964441462596444</v>
      </c>
      <c r="AB21" s="11">
        <f>CY15/CY$13</f>
        <v>0.25568181818181818</v>
      </c>
      <c r="AC21" s="11">
        <f>DB15/DB$13</f>
        <v>0.26175391797265757</v>
      </c>
      <c r="AD21" s="11">
        <f>DE15/DE$13</f>
        <v>0.23796033994334279</v>
      </c>
      <c r="AE21" s="11">
        <f>DH15/DH$13</f>
        <v>0.23310023310023309</v>
      </c>
      <c r="AF21" s="11">
        <f>DK15/DK$13</f>
        <v>0.22526881720430109</v>
      </c>
      <c r="AG21" s="17"/>
      <c r="AI21" s="2"/>
      <c r="AJ21" s="2"/>
    </row>
    <row r="22" spans="1:117" ht="13.5" customHeight="1" x14ac:dyDescent="0.2">
      <c r="A22" s="16"/>
      <c r="E22" s="1" t="s">
        <v>62</v>
      </c>
      <c r="F22" s="13">
        <f>IF(AK13&gt;0,(AK16/AK13),"")</f>
        <v>5.36869340232859E-2</v>
      </c>
      <c r="G22" s="13">
        <f>IF(AN13&gt;0,(AN16/AN13),"")</f>
        <v>4.8312883435582821E-2</v>
      </c>
      <c r="H22" s="13">
        <f>IF(AQ13&gt;0,(AQ16/AQ13),"")</f>
        <v>5.2631578947368418E-2</v>
      </c>
      <c r="I22" s="13">
        <f>IF(AT13&gt;0,(AT16/AT13),"")</f>
        <v>4.9075844486934354E-2</v>
      </c>
      <c r="J22" s="13">
        <f>IF(AW13&gt;0,(AW16/AW13),"")</f>
        <v>6.1200237670825906E-2</v>
      </c>
      <c r="K22" s="13">
        <f>IF(AZ13&gt;0,(AZ16/AZ13),"")</f>
        <v>6.1585365853658536E-2</v>
      </c>
      <c r="L22" s="13">
        <f>IF(BC13&gt;0,(BC16/BC13),"")</f>
        <v>4.0557667934093787E-2</v>
      </c>
      <c r="M22" s="13">
        <f>IF(BF13&gt;0,(BF16/BF13),"")</f>
        <v>4.3274853801169591E-2</v>
      </c>
      <c r="N22" s="13">
        <f>IF(BI13&gt;0,(BI16/BI13),"")</f>
        <v>4.4380403458213258E-2</v>
      </c>
      <c r="O22" s="13">
        <f>IF(BL13&gt;0,(BL16/BL13),"")</f>
        <v>4.5147898287493514E-2</v>
      </c>
      <c r="P22" s="13">
        <f>IF(BO13&gt;0,(BO16/BO13),"")</f>
        <v>4.2333505420753745E-2</v>
      </c>
      <c r="Q22" s="13">
        <f>IF(BR13&gt;0,(BR16/BR13),"")</f>
        <v>4.7255369928400952E-2</v>
      </c>
      <c r="R22" s="13">
        <f>IF(BU13&gt;0,(BU16/BU13),"")</f>
        <v>4.3478260869565216E-2</v>
      </c>
      <c r="S22" s="13">
        <f>IF(BX13&gt;0,(BX16/BX13),"")</f>
        <v>4.7640861200183231E-2</v>
      </c>
      <c r="T22" s="13">
        <f>IF(CA13&gt;0,(CA16/CA13),"")</f>
        <v>4.4671940437412752E-2</v>
      </c>
      <c r="U22" s="13">
        <f>IF(CD13&gt;0,(CD16/CD13),"")</f>
        <v>3.9621791985592077E-2</v>
      </c>
      <c r="V22" s="13">
        <f>IF(CG13&gt;0,(CG16/CG13),"")</f>
        <v>3.7752808988764042E-2</v>
      </c>
      <c r="W22" s="13">
        <f>CJ16/CJ$13</f>
        <v>4.0494938132733409E-2</v>
      </c>
      <c r="X22" s="13">
        <f>CM16/CM$13</f>
        <v>4.1041831097079713E-2</v>
      </c>
      <c r="Y22" s="13">
        <f>CP16/CP$13</f>
        <v>5.0691244239631339E-2</v>
      </c>
      <c r="Z22" s="13">
        <f>CS16/CS$13</f>
        <v>4.7126026419136026E-2</v>
      </c>
      <c r="AA22" s="13">
        <f>CV16/CV$13</f>
        <v>3.6229453203622947E-2</v>
      </c>
      <c r="AB22" s="13">
        <f>CY16/CY$13</f>
        <v>4.1193181818181816E-2</v>
      </c>
      <c r="AC22" s="13">
        <f>DB16/DB$13</f>
        <v>2.9676558852950983E-2</v>
      </c>
      <c r="AD22" s="13">
        <f>DE16/DE$13</f>
        <v>3.5764872521246459E-2</v>
      </c>
      <c r="AE22" s="13">
        <f>DH16/DH$13</f>
        <v>3.3100233100233099E-2</v>
      </c>
      <c r="AF22" s="13">
        <f>DK16/DK$13</f>
        <v>3.6021505376344083E-2</v>
      </c>
      <c r="AG22" s="17"/>
      <c r="AI22" s="2"/>
      <c r="AJ22" s="2"/>
    </row>
    <row r="23" spans="1:117" ht="13.5" customHeight="1" x14ac:dyDescent="0.2">
      <c r="A23" s="16"/>
      <c r="F23" s="11">
        <f>IF(AK13&gt;0,(AK17/AK13),"")</f>
        <v>0.5530401034928849</v>
      </c>
      <c r="G23" s="11">
        <f>IF(AN13&gt;0,(AN17/AN13),"")</f>
        <v>0.57055214723926384</v>
      </c>
      <c r="H23" s="11">
        <f>IF(AQ13&gt;0,(AQ17/AQ13),"")</f>
        <v>0.56596971881759195</v>
      </c>
      <c r="I23" s="11">
        <f>IF(AT13&gt;0,(AT17/AT13),"")</f>
        <v>0.56724028043339703</v>
      </c>
      <c r="J23" s="11">
        <f>IF(AW13&gt;0,(AW17/AW13),"")</f>
        <v>0.6232917409387998</v>
      </c>
      <c r="K23" s="11">
        <f>IF(AZ13&gt;0,(AZ17/AZ13),"")</f>
        <v>0.63048780487804879</v>
      </c>
      <c r="L23" s="11">
        <f>IF(BC13&gt;0,(BC17/BC13),"")</f>
        <v>0.61596958174904948</v>
      </c>
      <c r="M23" s="11">
        <f>IF(BF13&gt;0,(BF17/BF13),"")</f>
        <v>0.63742690058479534</v>
      </c>
      <c r="N23" s="11">
        <f>IF(BI13&gt;0,(BI17/BI13),"")</f>
        <v>0.63400576368876083</v>
      </c>
      <c r="O23" s="11">
        <f>IF(BL13&gt;0,(BL17/BL13),"")</f>
        <v>0.66268811624286461</v>
      </c>
      <c r="P23" s="11">
        <f>IF(BO13&gt;0,(BO17/BO13),"")</f>
        <v>0.63964894166236452</v>
      </c>
      <c r="Q23" s="11">
        <f>IF(BR13&gt;0,(BR17/BR13),"")</f>
        <v>0.645346062052506</v>
      </c>
      <c r="R23" s="11">
        <f>IF(BU13&gt;0,(BU17/BU13),"")</f>
        <v>0.6392229417206291</v>
      </c>
      <c r="S23" s="11">
        <f>IF(BX13&gt;0,(BX17/BX13),"")</f>
        <v>0.66972056802565272</v>
      </c>
      <c r="T23" s="11">
        <f>IF(CA13&gt;0,(CA17/CA13),"")</f>
        <v>0.67054443927408092</v>
      </c>
      <c r="U23" s="11">
        <f>IF(CD13&gt;0,(CD17/CD13),"")</f>
        <v>0.67357046375506524</v>
      </c>
      <c r="V23" s="11">
        <f>IF(CG13&gt;0,(CG17/CG13),"")</f>
        <v>0.66157303370786513</v>
      </c>
      <c r="W23" s="11">
        <f>CJ17/CJ$13</f>
        <v>0.66554180727409074</v>
      </c>
      <c r="X23" s="11">
        <f>CM17/CM$13</f>
        <v>0.64325177584846094</v>
      </c>
      <c r="Y23" s="11">
        <f>CP17/CP$13</f>
        <v>0.6472881956752925</v>
      </c>
      <c r="Z23" s="11">
        <f>CS17/CS$13</f>
        <v>0.64584077115315963</v>
      </c>
      <c r="AA23" s="11">
        <f>CV17/CV$13</f>
        <v>0.64776920496477697</v>
      </c>
      <c r="AB23" s="11">
        <f>CY17/CY$13</f>
        <v>0.65198863636363635</v>
      </c>
      <c r="AC23" s="11">
        <f>DB17/DB$13</f>
        <v>0.67522507502500828</v>
      </c>
      <c r="AD23" s="11">
        <f>DE17/DE$13</f>
        <v>0.6851983002832861</v>
      </c>
      <c r="AE23" s="11">
        <f>DH17/DH$13</f>
        <v>0.70256410256410251</v>
      </c>
      <c r="AF23" s="11">
        <f>DK17/DK$13</f>
        <v>0.71021505376344085</v>
      </c>
      <c r="AG23" s="17"/>
      <c r="AI23" s="2"/>
      <c r="AJ23" s="2"/>
    </row>
    <row r="24" spans="1:117" ht="13.5" customHeight="1" x14ac:dyDescent="0.2">
      <c r="A24" s="16"/>
      <c r="C24" s="2" t="s">
        <v>26</v>
      </c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7"/>
      <c r="AI24" s="2"/>
      <c r="AJ24" s="2"/>
    </row>
    <row r="25" spans="1:117" ht="13.5" customHeight="1" x14ac:dyDescent="0.2">
      <c r="A25" s="16"/>
      <c r="D25" s="1" t="s">
        <v>65</v>
      </c>
      <c r="F25" s="8">
        <f>AL13</f>
        <v>1820</v>
      </c>
      <c r="G25" s="8">
        <f>AO13</f>
        <v>1600</v>
      </c>
      <c r="H25" s="8">
        <f>AR13</f>
        <v>1511</v>
      </c>
      <c r="I25" s="8">
        <f>AU13</f>
        <v>2019</v>
      </c>
      <c r="J25" s="8">
        <f>AX13</f>
        <v>2099</v>
      </c>
      <c r="K25" s="8">
        <f>BA13</f>
        <v>2046</v>
      </c>
      <c r="L25" s="8">
        <f>BD13</f>
        <v>1936</v>
      </c>
      <c r="M25" s="8">
        <f>BG13</f>
        <v>2077</v>
      </c>
      <c r="N25" s="8">
        <f>BJ13</f>
        <v>2141</v>
      </c>
      <c r="O25" s="8">
        <f>BM13</f>
        <v>2247</v>
      </c>
      <c r="P25" s="8">
        <f>BP13</f>
        <v>2176</v>
      </c>
      <c r="Q25" s="8">
        <f>BS13</f>
        <v>2284</v>
      </c>
      <c r="R25" s="8">
        <f>BV13</f>
        <v>2443</v>
      </c>
      <c r="S25" s="8">
        <f>BY13</f>
        <v>2442</v>
      </c>
      <c r="T25" s="8">
        <f>CB13</f>
        <v>2513</v>
      </c>
      <c r="U25" s="8">
        <f>CE13</f>
        <v>2562</v>
      </c>
      <c r="V25" s="8">
        <f>CH13</f>
        <v>2672</v>
      </c>
      <c r="W25" s="8">
        <f>CK13</f>
        <v>3031</v>
      </c>
      <c r="X25" s="8">
        <f>CN13</f>
        <v>2958</v>
      </c>
      <c r="Y25" s="8">
        <f>CQ13</f>
        <v>3175</v>
      </c>
      <c r="Z25" s="8">
        <f>CT13</f>
        <v>3245</v>
      </c>
      <c r="AA25" s="8">
        <f>CW13</f>
        <v>3390</v>
      </c>
      <c r="AB25" s="8">
        <f>CZ13</f>
        <v>3232</v>
      </c>
      <c r="AC25" s="8">
        <f>DC13</f>
        <v>3401</v>
      </c>
      <c r="AD25" s="8">
        <f>DF13</f>
        <v>3201</v>
      </c>
      <c r="AE25" s="8">
        <f>DI13</f>
        <v>2519</v>
      </c>
      <c r="AF25" s="8">
        <f>DL13</f>
        <v>2224</v>
      </c>
      <c r="AG25" s="17"/>
      <c r="AI25" s="2"/>
      <c r="AJ25" s="2"/>
    </row>
    <row r="26" spans="1:117" ht="13.5" customHeight="1" x14ac:dyDescent="0.2">
      <c r="A26" s="16"/>
      <c r="D26" s="11" t="s">
        <v>59</v>
      </c>
      <c r="E26" s="1" t="s">
        <v>60</v>
      </c>
      <c r="F26" s="11">
        <f>IF(AL13&gt;0,(AL14/AL13),"")</f>
        <v>0.33076923076923076</v>
      </c>
      <c r="G26" s="11">
        <f>IF(AO13&gt;0,(AO14/AO13),"")</f>
        <v>0.32687500000000003</v>
      </c>
      <c r="H26" s="11">
        <f>IF(AR13&gt;0,(AR14/AR13),"")</f>
        <v>0.33620119126406356</v>
      </c>
      <c r="I26" s="11">
        <f>IF(AU13&gt;0,(AU14/AU13),"")</f>
        <v>0.33927686973749382</v>
      </c>
      <c r="J26" s="11">
        <f>IF(AX13&gt;0,(AX14/AX13),"")</f>
        <v>0.3763696998570748</v>
      </c>
      <c r="K26" s="11">
        <f>IF(BA13&gt;0,(BA14/BA13),"")</f>
        <v>0.40078201368523947</v>
      </c>
      <c r="L26" s="11">
        <f>IF(BD13&gt;0,(BD14/BD13),"")</f>
        <v>0.42820247933884298</v>
      </c>
      <c r="M26" s="11">
        <f>IF(BG13&gt;0,(BG14/BG13),"")</f>
        <v>0.44535387578237845</v>
      </c>
      <c r="N26" s="11">
        <f>IF(BJ13&gt;0,(BJ14/BJ13),"")</f>
        <v>0.44044838860345631</v>
      </c>
      <c r="O26" s="11">
        <f>IF(BM13&gt;0,(BM14/BM13),"")</f>
        <v>0.46639964396973743</v>
      </c>
      <c r="P26" s="11">
        <f>IF(BP13&gt;0,(BP14/BP13),"")</f>
        <v>0.47931985294117646</v>
      </c>
      <c r="Q26" s="11">
        <f>IF(BS13&gt;0,(BS14/BS13),"")</f>
        <v>0.50087565674255696</v>
      </c>
      <c r="R26" s="11">
        <f>IF(BV13&gt;0,(BV14/BV13),"")</f>
        <v>0.51084731887024148</v>
      </c>
      <c r="S26" s="11">
        <f>IF(BY13&gt;0,(BY14/BY13),"")</f>
        <v>0.50286650286650292</v>
      </c>
      <c r="T26" s="11">
        <f>IF(CB13&gt;0,(CB14/CB13),"")</f>
        <v>0.50815758058097893</v>
      </c>
      <c r="U26" s="11">
        <f>IF(CE13&gt;0,(CE14/CE13),"")</f>
        <v>0.54605776736924283</v>
      </c>
      <c r="V26" s="11">
        <f>IF(CH13&gt;0,(CH14/CH13),"")</f>
        <v>0.55239520958083832</v>
      </c>
      <c r="W26" s="11">
        <f>CK14/CK$13</f>
        <v>0.53381722203893101</v>
      </c>
      <c r="X26" s="11">
        <f>CN14/CN$13</f>
        <v>0.54766734279918861</v>
      </c>
      <c r="Y26" s="11">
        <f>CQ14/CQ$13</f>
        <v>0.52850393700787401</v>
      </c>
      <c r="Z26" s="11">
        <f>CT14/CT$13</f>
        <v>0.52480739599383663</v>
      </c>
      <c r="AA26" s="11">
        <f>CW14/CW$13</f>
        <v>0.55280235988200588</v>
      </c>
      <c r="AB26" s="11">
        <f>CZ14/CZ$13</f>
        <v>0.59313118811881194</v>
      </c>
      <c r="AC26" s="11">
        <f>DC14/DC$13</f>
        <v>0.6107027344898559</v>
      </c>
      <c r="AD26" s="11">
        <f>DF14/DF$13</f>
        <v>0.60637300843486408</v>
      </c>
      <c r="AE26" s="11">
        <f>DI14/DI$13</f>
        <v>0.64549424374751885</v>
      </c>
      <c r="AF26" s="11">
        <f>DL14/DL$13</f>
        <v>0.66007194244604317</v>
      </c>
      <c r="AG26" s="17"/>
      <c r="AI26" s="2"/>
      <c r="AJ26" s="2"/>
    </row>
    <row r="27" spans="1:117" ht="13.5" customHeight="1" x14ac:dyDescent="0.2">
      <c r="A27" s="16"/>
      <c r="E27" s="1" t="s">
        <v>61</v>
      </c>
      <c r="F27" s="11">
        <f>IF(AL13&gt;0,(AL15/AL13),"")</f>
        <v>0.22087912087912087</v>
      </c>
      <c r="G27" s="11">
        <f>IF(AO13&gt;0,(AO15/AO13),"")</f>
        <v>0.25874999999999998</v>
      </c>
      <c r="H27" s="11">
        <f>IF(AR13&gt;0,(AR15/AR13),"")</f>
        <v>0.26340172071475842</v>
      </c>
      <c r="I27" s="11">
        <f>IF(AU13&gt;0,(AU15/AU13),"")</f>
        <v>0.24418028727092619</v>
      </c>
      <c r="J27" s="11">
        <f>IF(AX13&gt;0,(AX15/AX13),"")</f>
        <v>0.24821343496903286</v>
      </c>
      <c r="K27" s="11">
        <f>IF(BA13&gt;0,(BA15/BA13),"")</f>
        <v>0.23264907135874877</v>
      </c>
      <c r="L27" s="11">
        <f>IF(BD13&gt;0,(BD15/BD13),"")</f>
        <v>0.24483471074380164</v>
      </c>
      <c r="M27" s="11">
        <f>IF(BG13&gt;0,(BG15/BG13),"")</f>
        <v>0.24073182474723159</v>
      </c>
      <c r="N27" s="11">
        <f>IF(BJ13&gt;0,(BJ15/BJ13),"")</f>
        <v>0.21485287248949089</v>
      </c>
      <c r="O27" s="11">
        <f>IF(BM13&gt;0,(BM15/BM13),"")</f>
        <v>0.2136181575433912</v>
      </c>
      <c r="P27" s="11">
        <f>IF(BP13&gt;0,(BP15/BP13),"")</f>
        <v>0.19944852941176472</v>
      </c>
      <c r="Q27" s="11">
        <f>IF(BS13&gt;0,(BS15/BS13),"")</f>
        <v>0.2000875656742557</v>
      </c>
      <c r="R27" s="11">
        <f>IF(BV13&gt;0,(BV15/BV13),"")</f>
        <v>0.18338108882521489</v>
      </c>
      <c r="S27" s="11">
        <f>IF(BY13&gt;0,(BY15/BY13),"")</f>
        <v>0.18550368550368551</v>
      </c>
      <c r="T27" s="11">
        <f>IF(CB13&gt;0,(CB15/CB13),"")</f>
        <v>0.17548746518105848</v>
      </c>
      <c r="U27" s="11">
        <f>IF(CE13&gt;0,(CE15/CE13),"")</f>
        <v>0.16744730679156908</v>
      </c>
      <c r="V27" s="11">
        <f>IF(CH13&gt;0,(CH15/CH13),"")</f>
        <v>0.15793413173652696</v>
      </c>
      <c r="W27" s="11">
        <f>CK15/CK$13</f>
        <v>0.16496205872649292</v>
      </c>
      <c r="X27" s="11">
        <f>CN15/CN$13</f>
        <v>0.15787694388100068</v>
      </c>
      <c r="Y27" s="11">
        <f>CQ15/CQ$13</f>
        <v>0.16346456692913386</v>
      </c>
      <c r="Z27" s="11">
        <f>CT15/CT$13</f>
        <v>0.1707241910631741</v>
      </c>
      <c r="AA27" s="11">
        <f>CW15/CW$13</f>
        <v>0.16165191740412979</v>
      </c>
      <c r="AB27" s="11">
        <f>CZ15/CZ$13</f>
        <v>0.15501237623762376</v>
      </c>
      <c r="AC27" s="11">
        <f>DC15/DC$13</f>
        <v>0.15319023816524552</v>
      </c>
      <c r="AD27" s="11">
        <f>DF15/DF$13</f>
        <v>0.14089347079037801</v>
      </c>
      <c r="AE27" s="11">
        <f>DI15/DI$13</f>
        <v>0.13537117903930132</v>
      </c>
      <c r="AF27" s="11">
        <f>DL15/DL$13</f>
        <v>0.12544964028776978</v>
      </c>
      <c r="AG27" s="17"/>
      <c r="AI27" s="2"/>
      <c r="AJ27" s="2"/>
    </row>
    <row r="28" spans="1:117" ht="13.5" customHeight="1" x14ac:dyDescent="0.2">
      <c r="A28" s="16"/>
      <c r="E28" s="1" t="s">
        <v>62</v>
      </c>
      <c r="F28" s="13">
        <f>IF(AL13&gt;0,(AL16/AL13),"")</f>
        <v>4.2857142857142858E-2</v>
      </c>
      <c r="G28" s="13">
        <f>IF(AO13&gt;0,(AO16/AO13),"")</f>
        <v>3.3750000000000002E-2</v>
      </c>
      <c r="H28" s="13">
        <f>IF(AR13&gt;0,(AR16/AR13),"")</f>
        <v>3.4414295168762411E-2</v>
      </c>
      <c r="I28" s="13">
        <f>IF(AU13&gt;0,(AU16/AU13),"")</f>
        <v>4.0118870728083213E-2</v>
      </c>
      <c r="J28" s="13">
        <f>IF(AX13&gt;0,(AX16/AX13),"")</f>
        <v>4.3353978084802285E-2</v>
      </c>
      <c r="K28" s="13">
        <f>IF(BA13&gt;0,(BA16/BA13),"")</f>
        <v>3.4213098729227759E-2</v>
      </c>
      <c r="L28" s="13">
        <f>IF(BD13&gt;0,(BD16/BD13),"")</f>
        <v>2.9958677685950414E-2</v>
      </c>
      <c r="M28" s="13">
        <f>IF(BG13&gt;0,(BG16/BG13),"")</f>
        <v>2.4554646124217622E-2</v>
      </c>
      <c r="N28" s="13">
        <f>IF(BJ13&gt;0,(BJ16/BJ13),"")</f>
        <v>2.475478748248482E-2</v>
      </c>
      <c r="O28" s="13">
        <f>IF(BM13&gt;0,(BM16/BM13),"")</f>
        <v>2.9817534490431688E-2</v>
      </c>
      <c r="P28" s="13">
        <f>IF(BP13&gt;0,(BP16/BP13),"")</f>
        <v>2.2518382352941176E-2</v>
      </c>
      <c r="Q28" s="13">
        <f>IF(BS13&gt;0,(BS16/BS13),"")</f>
        <v>3.0210157618213659E-2</v>
      </c>
      <c r="R28" s="13">
        <f>IF(BV13&gt;0,(BV16/BV13),"")</f>
        <v>2.0875972165370446E-2</v>
      </c>
      <c r="S28" s="13">
        <f>IF(BY13&gt;0,(BY16/BY13),"")</f>
        <v>2.6617526617526619E-2</v>
      </c>
      <c r="T28" s="13">
        <f>IF(CB13&gt;0,(CB16/CB13),"")</f>
        <v>2.109033028253084E-2</v>
      </c>
      <c r="U28" s="13">
        <f>IF(CE13&gt;0,(CE16/CE13),"")</f>
        <v>2.4980483996877439E-2</v>
      </c>
      <c r="V28" s="13">
        <f>IF(CH13&gt;0,(CH16/CH13),"")</f>
        <v>2.3952095808383235E-2</v>
      </c>
      <c r="W28" s="13">
        <f>CK16/CK$13</f>
        <v>2.1774991751897062E-2</v>
      </c>
      <c r="X28" s="13">
        <f>CN16/CN$13</f>
        <v>2.0283975659229209E-2</v>
      </c>
      <c r="Y28" s="13">
        <f>CQ16/CQ$13</f>
        <v>2.2992125984251967E-2</v>
      </c>
      <c r="Z28" s="13">
        <f>CT16/CT$13</f>
        <v>1.8181818181818181E-2</v>
      </c>
      <c r="AA28" s="13">
        <f>CW16/CW$13</f>
        <v>1.2979351032448377E-2</v>
      </c>
      <c r="AB28" s="13">
        <f>CZ16/CZ$13</f>
        <v>1.8254950495049504E-2</v>
      </c>
      <c r="AC28" s="13">
        <f>DC16/DC$13</f>
        <v>1.4113496030579242E-2</v>
      </c>
      <c r="AD28" s="13">
        <f>DF16/DF$13</f>
        <v>1.3120899718837863E-2</v>
      </c>
      <c r="AE28" s="13">
        <f>DI16/DI$13</f>
        <v>1.5085351329892815E-2</v>
      </c>
      <c r="AF28" s="13">
        <f>DL16/DL$13</f>
        <v>1.9334532374100721E-2</v>
      </c>
      <c r="AG28" s="17"/>
      <c r="AI28" s="2"/>
      <c r="AJ28" s="2"/>
    </row>
    <row r="29" spans="1:117" ht="13.5" customHeight="1" x14ac:dyDescent="0.2">
      <c r="A29" s="16"/>
      <c r="F29" s="11">
        <f>IF(AL13&gt;0,(AL17/AL13),"")</f>
        <v>0.5945054945054945</v>
      </c>
      <c r="G29" s="11">
        <f>IF(AO13&gt;0,(AO17/AO13),"")</f>
        <v>0.61937500000000001</v>
      </c>
      <c r="H29" s="11">
        <f>IF(AR13&gt;0,(AR17/AR13),"")</f>
        <v>0.63401720714758436</v>
      </c>
      <c r="I29" s="11">
        <f>IF(AU13&gt;0,(AU17/AU13),"")</f>
        <v>0.62357602773650322</v>
      </c>
      <c r="J29" s="11">
        <f>IF(AX13&gt;0,(AX17/AX13),"")</f>
        <v>0.66793711291090996</v>
      </c>
      <c r="K29" s="11">
        <f>IF(BA13&gt;0,(BA17/BA13),"")</f>
        <v>0.66764418377321599</v>
      </c>
      <c r="L29" s="11">
        <f>IF(BD13&gt;0,(BD17/BD13),"")</f>
        <v>0.70299586776859502</v>
      </c>
      <c r="M29" s="11">
        <f>IF(BG13&gt;0,(BG17/BG13),"")</f>
        <v>0.71064034665382758</v>
      </c>
      <c r="N29" s="11">
        <f>IF(BJ13&gt;0,(BJ17/BJ13),"")</f>
        <v>0.680056048575432</v>
      </c>
      <c r="O29" s="11">
        <f>IF(BM13&gt;0,(BM17/BM13),"")</f>
        <v>0.7098353360035603</v>
      </c>
      <c r="P29" s="11">
        <f>IF(BP13&gt;0,(BP17/BP13),"")</f>
        <v>0.70128676470588236</v>
      </c>
      <c r="Q29" s="11">
        <f>IF(BS13&gt;0,(BS17/BS13),"")</f>
        <v>0.7311733800350263</v>
      </c>
      <c r="R29" s="11">
        <f>IF(BV13&gt;0,(BV17/BV13),"")</f>
        <v>0.71510437986082687</v>
      </c>
      <c r="S29" s="11">
        <f>IF(BY13&gt;0,(BY17/BY13),"")</f>
        <v>0.71498771498771496</v>
      </c>
      <c r="T29" s="11">
        <f>IF(CB13&gt;0,(CB17/CB13),"")</f>
        <v>0.70473537604456826</v>
      </c>
      <c r="U29" s="11">
        <f>IF(CE13&gt;0,(CE17/CE13),"")</f>
        <v>0.73848555815768935</v>
      </c>
      <c r="V29" s="11">
        <f>IF(CH13&gt;0,(CH17/CH13),"")</f>
        <v>0.73428143712574845</v>
      </c>
      <c r="W29" s="11">
        <f>CK17/CK$13</f>
        <v>0.72055427251732107</v>
      </c>
      <c r="X29" s="11">
        <f>CN17/CN$13</f>
        <v>0.72582826233941855</v>
      </c>
      <c r="Y29" s="11">
        <f>CQ17/CQ$13</f>
        <v>0.71496062992125986</v>
      </c>
      <c r="Z29" s="11">
        <f>CT17/CT$13</f>
        <v>0.71371340523882898</v>
      </c>
      <c r="AA29" s="11">
        <f>CW17/CW$13</f>
        <v>0.72743362831858405</v>
      </c>
      <c r="AB29" s="11">
        <f>CZ17/CZ$13</f>
        <v>0.76639851485148514</v>
      </c>
      <c r="AC29" s="11">
        <f>DC17/DC$13</f>
        <v>0.77800646868568069</v>
      </c>
      <c r="AD29" s="11">
        <f>DF17/DF$13</f>
        <v>0.76038737894407993</v>
      </c>
      <c r="AE29" s="11">
        <f>DI17/DI$13</f>
        <v>0.795950774116713</v>
      </c>
      <c r="AF29" s="11">
        <f>DL17/DL$13</f>
        <v>0.80485611510791366</v>
      </c>
      <c r="AG29" s="17"/>
      <c r="AI29" s="2"/>
      <c r="AJ29" s="2"/>
    </row>
    <row r="30" spans="1:117" ht="13.5" customHeight="1" x14ac:dyDescent="0.25">
      <c r="A30" s="16"/>
      <c r="C30" s="2" t="s">
        <v>123</v>
      </c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 s="17"/>
      <c r="AK30" s="52" t="s">
        <v>123</v>
      </c>
      <c r="AL30" s="52"/>
      <c r="AM30" s="52"/>
      <c r="AN30" s="52"/>
      <c r="AO30" s="52"/>
      <c r="AP30" s="52"/>
      <c r="AQ30" s="52"/>
      <c r="AR30" s="52"/>
      <c r="AS30" s="52"/>
      <c r="AT30" s="56"/>
      <c r="AU30" s="56"/>
      <c r="AV30" s="56"/>
      <c r="AW30" s="56"/>
      <c r="AX30" s="56"/>
      <c r="AY30" s="56"/>
      <c r="AZ30" s="56"/>
      <c r="BA30" s="56"/>
      <c r="BB30" s="56"/>
      <c r="BC30" s="56"/>
      <c r="BD30" s="56"/>
      <c r="BE30" s="56"/>
      <c r="BF30" s="56"/>
      <c r="BG30" s="56"/>
      <c r="BH30" s="56"/>
      <c r="BI30" s="56"/>
      <c r="BJ30" s="56"/>
      <c r="BK30" s="56"/>
      <c r="BL30" s="56"/>
      <c r="BM30" s="56"/>
      <c r="BN30" s="56"/>
      <c r="BO30" s="56"/>
      <c r="BP30" s="56"/>
      <c r="BQ30" s="56"/>
      <c r="BR30" s="56"/>
      <c r="BS30" s="56"/>
      <c r="BT30" s="56"/>
      <c r="BU30" s="56"/>
      <c r="BV30" s="56"/>
      <c r="BW30" s="56"/>
      <c r="BX30" s="56"/>
      <c r="BY30" s="56"/>
      <c r="BZ30" s="56"/>
      <c r="CA30" s="56"/>
      <c r="CB30" s="56"/>
      <c r="CC30" s="56"/>
      <c r="CD30" s="56"/>
      <c r="CE30" s="56"/>
      <c r="CF30" s="56"/>
      <c r="CG30" s="56"/>
      <c r="CH30" s="56"/>
      <c r="CI30" s="56"/>
      <c r="CJ30" s="55"/>
      <c r="CK30" s="55"/>
      <c r="CL30" s="55"/>
      <c r="CM30" s="55"/>
      <c r="CN30" s="55"/>
      <c r="CO30" s="55"/>
      <c r="CP30" s="55"/>
      <c r="CQ30" s="55"/>
      <c r="CR30" s="55"/>
      <c r="CS30" s="55"/>
      <c r="CT30" s="55"/>
      <c r="CU30" s="55"/>
      <c r="CV30" s="55"/>
      <c r="CW30" s="55"/>
      <c r="CX30" s="55"/>
      <c r="CY30" s="55"/>
      <c r="CZ30" s="55"/>
      <c r="DA30" s="55"/>
      <c r="DB30" s="55"/>
      <c r="DC30" s="55"/>
      <c r="DD30" s="55"/>
      <c r="DE30" s="55"/>
      <c r="DF30" s="55"/>
      <c r="DG30" s="55"/>
      <c r="DH30" s="55"/>
      <c r="DI30" s="55"/>
      <c r="DJ30" s="55"/>
      <c r="DK30" s="55"/>
      <c r="DL30" s="55"/>
      <c r="DM30" s="55"/>
    </row>
    <row r="31" spans="1:117" ht="13.5" customHeight="1" x14ac:dyDescent="0.2">
      <c r="A31" s="16"/>
      <c r="D31" s="1" t="s">
        <v>65</v>
      </c>
      <c r="E31" s="2"/>
      <c r="F31" s="8"/>
      <c r="G31" s="8"/>
      <c r="H31" s="8"/>
      <c r="I31" s="8">
        <f>AV31</f>
        <v>332</v>
      </c>
      <c r="J31" s="8">
        <f>AY31</f>
        <v>279</v>
      </c>
      <c r="K31" s="8">
        <f>BB31</f>
        <v>280</v>
      </c>
      <c r="L31" s="8">
        <f>BE31</f>
        <v>281</v>
      </c>
      <c r="M31" s="8">
        <f>BH31</f>
        <v>273</v>
      </c>
      <c r="N31" s="8">
        <f>BK31</f>
        <v>247</v>
      </c>
      <c r="O31" s="8">
        <f>BN31</f>
        <v>225</v>
      </c>
      <c r="P31" s="8">
        <f>BQ31</f>
        <v>226</v>
      </c>
      <c r="Q31" s="8">
        <f>BT31</f>
        <v>285</v>
      </c>
      <c r="R31" s="8">
        <f>BW31</f>
        <v>288</v>
      </c>
      <c r="S31" s="8">
        <f>BZ31</f>
        <v>294</v>
      </c>
      <c r="T31" s="8">
        <f t="shared" ref="T31" si="40">CC31</f>
        <v>319</v>
      </c>
      <c r="U31" s="8">
        <f>CF31</f>
        <v>352</v>
      </c>
      <c r="V31" s="8">
        <f>CI31</f>
        <v>326</v>
      </c>
      <c r="W31" s="8">
        <f>CL31</f>
        <v>417</v>
      </c>
      <c r="X31" s="8">
        <f>CO31</f>
        <v>476</v>
      </c>
      <c r="Y31" s="8">
        <f>CR31</f>
        <v>527</v>
      </c>
      <c r="Z31" s="8">
        <f>CU31</f>
        <v>526</v>
      </c>
      <c r="AA31" s="8">
        <f>CX31</f>
        <v>652</v>
      </c>
      <c r="AB31" s="8">
        <f>DA31</f>
        <v>576</v>
      </c>
      <c r="AC31" s="8">
        <f>DD31</f>
        <v>544</v>
      </c>
      <c r="AD31" s="8">
        <f>DG31</f>
        <v>498</v>
      </c>
      <c r="AE31" s="8">
        <f>DJ31</f>
        <v>291</v>
      </c>
      <c r="AF31" s="8">
        <f>DM31</f>
        <v>307</v>
      </c>
      <c r="AG31" s="17"/>
      <c r="AI31" s="1" t="s">
        <v>65</v>
      </c>
      <c r="AK31" s="26"/>
      <c r="AL31" s="26"/>
      <c r="AM31" s="26"/>
      <c r="AN31" s="26"/>
      <c r="AO31" s="26"/>
      <c r="AP31" s="26"/>
      <c r="AQ31" s="26"/>
      <c r="AR31" s="26"/>
      <c r="AS31" s="26"/>
      <c r="AT31" s="26">
        <v>131</v>
      </c>
      <c r="AU31" s="26">
        <v>201</v>
      </c>
      <c r="AV31" s="26">
        <f>AT31+AU31</f>
        <v>332</v>
      </c>
      <c r="AW31" s="26">
        <v>108</v>
      </c>
      <c r="AX31" s="26">
        <v>171</v>
      </c>
      <c r="AY31" s="26">
        <f>AW31+AX31</f>
        <v>279</v>
      </c>
      <c r="AZ31" s="26">
        <v>103</v>
      </c>
      <c r="BA31" s="26">
        <v>177</v>
      </c>
      <c r="BB31" s="26">
        <f>AZ31+BA31</f>
        <v>280</v>
      </c>
      <c r="BC31" s="26">
        <v>99</v>
      </c>
      <c r="BD31" s="26">
        <v>182</v>
      </c>
      <c r="BE31" s="26">
        <f>BC31+BD31</f>
        <v>281</v>
      </c>
      <c r="BF31" s="26">
        <v>95</v>
      </c>
      <c r="BG31" s="26">
        <v>178</v>
      </c>
      <c r="BH31" s="26">
        <f>BF31+BG31</f>
        <v>273</v>
      </c>
      <c r="BI31" s="26">
        <v>80</v>
      </c>
      <c r="BJ31" s="26">
        <v>167</v>
      </c>
      <c r="BK31" s="26">
        <f>BI31+BJ31</f>
        <v>247</v>
      </c>
      <c r="BL31" s="26">
        <v>76</v>
      </c>
      <c r="BM31" s="26">
        <v>149</v>
      </c>
      <c r="BN31" s="26">
        <f>BL31+BM31</f>
        <v>225</v>
      </c>
      <c r="BO31" s="26">
        <v>95</v>
      </c>
      <c r="BP31" s="26">
        <v>131</v>
      </c>
      <c r="BQ31" s="26">
        <f>BO31+BP31</f>
        <v>226</v>
      </c>
      <c r="BR31" s="26">
        <v>112</v>
      </c>
      <c r="BS31" s="26">
        <v>173</v>
      </c>
      <c r="BT31" s="26">
        <f>BR31+BS31</f>
        <v>285</v>
      </c>
      <c r="BU31" s="26">
        <v>112</v>
      </c>
      <c r="BV31" s="26">
        <v>176</v>
      </c>
      <c r="BW31" s="26">
        <f>BU31+BV31</f>
        <v>288</v>
      </c>
      <c r="BX31" s="26">
        <v>127</v>
      </c>
      <c r="BY31" s="26">
        <v>167</v>
      </c>
      <c r="BZ31" s="26">
        <f>BX31+BY31</f>
        <v>294</v>
      </c>
      <c r="CA31" s="26">
        <v>120</v>
      </c>
      <c r="CB31" s="26">
        <v>199</v>
      </c>
      <c r="CC31" s="26">
        <f>CA31+CB31</f>
        <v>319</v>
      </c>
      <c r="CD31" s="26">
        <v>131</v>
      </c>
      <c r="CE31" s="26">
        <v>221</v>
      </c>
      <c r="CF31" s="26">
        <f>CD31+CE31</f>
        <v>352</v>
      </c>
      <c r="CG31" s="26">
        <v>129</v>
      </c>
      <c r="CH31" s="26">
        <v>197</v>
      </c>
      <c r="CI31" s="26">
        <f>CG31+CH31</f>
        <v>326</v>
      </c>
      <c r="CJ31" s="26">
        <v>155</v>
      </c>
      <c r="CK31" s="26">
        <v>262</v>
      </c>
      <c r="CL31" s="26">
        <f>CJ31+CK31</f>
        <v>417</v>
      </c>
      <c r="CM31" s="26">
        <v>189</v>
      </c>
      <c r="CN31" s="26">
        <v>287</v>
      </c>
      <c r="CO31" s="26">
        <f>CM31+CN31</f>
        <v>476</v>
      </c>
      <c r="CP31" s="26">
        <v>225</v>
      </c>
      <c r="CQ31" s="26">
        <v>302</v>
      </c>
      <c r="CR31" s="26">
        <f>CP31+CQ31</f>
        <v>527</v>
      </c>
      <c r="CS31" s="26">
        <v>192</v>
      </c>
      <c r="CT31" s="26">
        <v>334</v>
      </c>
      <c r="CU31" s="26">
        <f>CS31+CT31</f>
        <v>526</v>
      </c>
      <c r="CV31" s="26">
        <v>259</v>
      </c>
      <c r="CW31" s="26">
        <v>393</v>
      </c>
      <c r="CX31" s="26">
        <f>CV31+CW31</f>
        <v>652</v>
      </c>
      <c r="CY31" s="26">
        <v>205</v>
      </c>
      <c r="CZ31" s="26">
        <v>371</v>
      </c>
      <c r="DA31" s="26">
        <f>CY31+CZ31</f>
        <v>576</v>
      </c>
      <c r="DB31" s="26">
        <v>216</v>
      </c>
      <c r="DC31" s="26">
        <v>328</v>
      </c>
      <c r="DD31" s="26">
        <f>DB31+DC31</f>
        <v>544</v>
      </c>
      <c r="DE31" s="26">
        <v>202</v>
      </c>
      <c r="DF31" s="26">
        <v>296</v>
      </c>
      <c r="DG31" s="26">
        <f>DE31+DF31</f>
        <v>498</v>
      </c>
      <c r="DH31" s="26">
        <v>115</v>
      </c>
      <c r="DI31" s="26">
        <v>176</v>
      </c>
      <c r="DJ31" s="26">
        <f>DH31+DI31</f>
        <v>291</v>
      </c>
      <c r="DK31" s="26">
        <v>127</v>
      </c>
      <c r="DL31" s="26">
        <v>180</v>
      </c>
      <c r="DM31" s="26">
        <f>DK31+DL31</f>
        <v>307</v>
      </c>
    </row>
    <row r="32" spans="1:117" ht="13.5" customHeight="1" x14ac:dyDescent="0.2">
      <c r="A32" s="16"/>
      <c r="D32" s="11" t="s">
        <v>59</v>
      </c>
      <c r="E32" s="1" t="s">
        <v>60</v>
      </c>
      <c r="F32" s="11" t="str">
        <f>IF(AM31&gt;0,(AM32/AM31),"")</f>
        <v/>
      </c>
      <c r="G32" s="11" t="str">
        <f>IF(AP31&gt;0,(AP32/AP31),"")</f>
        <v/>
      </c>
      <c r="H32" s="11" t="str">
        <f>IF(AS31&gt;0,(AS32/AS31),"")</f>
        <v/>
      </c>
      <c r="I32" s="11">
        <f>IF(AV31&gt;0,(AV32/AV31),"")</f>
        <v>0.14457831325301204</v>
      </c>
      <c r="J32" s="11">
        <f>IF(AY31&gt;0,(AY32/AY31),"")</f>
        <v>0.19354838709677419</v>
      </c>
      <c r="K32" s="11">
        <f>IF(BB31&gt;0,(BB32/BB31),"")</f>
        <v>0.23214285714285715</v>
      </c>
      <c r="L32" s="11">
        <f>IF(BE31&gt;0,(BE32/BE31),"")</f>
        <v>0.2597864768683274</v>
      </c>
      <c r="M32" s="11">
        <f>IF(BH31&gt;0,(BH32/BH31),"")</f>
        <v>0.2857142857142857</v>
      </c>
      <c r="N32" s="11">
        <f>IF(BK31&gt;0,(BK32/BK31),"")</f>
        <v>0.29959514170040485</v>
      </c>
      <c r="O32" s="11">
        <f>IF(BN31&gt;0,(BN32/BN31),"")</f>
        <v>0.28444444444444444</v>
      </c>
      <c r="P32" s="11">
        <f>IF(BQ31&gt;0,(BQ32/BQ31),"")</f>
        <v>0.2831858407079646</v>
      </c>
      <c r="Q32" s="11">
        <f>IF(BT31&gt;0,(BT32/BT31),"")</f>
        <v>0.30175438596491228</v>
      </c>
      <c r="R32" s="11">
        <f>IF(BW31&gt;0,(BW32/BW31),"")</f>
        <v>0.33680555555555558</v>
      </c>
      <c r="S32" s="11">
        <f>IF(BZ31&gt;0,(BZ32/BZ31),"")</f>
        <v>0.26190476190476192</v>
      </c>
      <c r="T32" s="11">
        <f t="shared" ref="T32" si="41">IF(CC31&gt;0,(CC32/CC31),"")</f>
        <v>0.33542319749216298</v>
      </c>
      <c r="U32" s="11">
        <f>IF(CF31&gt;0,(CF32/CF31),"")</f>
        <v>0.30681818181818182</v>
      </c>
      <c r="V32" s="11">
        <f>IF(CI31&gt;0,(CI32/CI31),"")</f>
        <v>0.28527607361963192</v>
      </c>
      <c r="W32" s="11">
        <f>CL32/CL$31</f>
        <v>0.33333333333333331</v>
      </c>
      <c r="X32" s="11">
        <f>CO32/CO$31</f>
        <v>0.3235294117647059</v>
      </c>
      <c r="Y32" s="11">
        <f>CR32/CR$31</f>
        <v>0.29601518026565465</v>
      </c>
      <c r="Z32" s="11">
        <f>CU32/CU$31</f>
        <v>0.29277566539923955</v>
      </c>
      <c r="AA32" s="11">
        <f>CX32/CX$31</f>
        <v>0.27914110429447853</v>
      </c>
      <c r="AB32" s="11">
        <f>DA32/DA$31</f>
        <v>0.35069444444444442</v>
      </c>
      <c r="AC32" s="11">
        <f>DD32/DD$31</f>
        <v>0.37683823529411764</v>
      </c>
      <c r="AD32" s="11">
        <f>DG32/DG$31</f>
        <v>0.39357429718875503</v>
      </c>
      <c r="AE32" s="11">
        <f>DJ32/DJ$31</f>
        <v>0.42955326460481097</v>
      </c>
      <c r="AF32" s="11">
        <f>DM32/DM$31</f>
        <v>0.39087947882736157</v>
      </c>
      <c r="AG32" s="17"/>
      <c r="AI32" s="11" t="s">
        <v>59</v>
      </c>
      <c r="AJ32" s="1" t="s">
        <v>60</v>
      </c>
      <c r="AK32" s="26"/>
      <c r="AL32" s="26"/>
      <c r="AM32" s="26"/>
      <c r="AN32" s="26"/>
      <c r="AO32" s="26"/>
      <c r="AP32" s="26"/>
      <c r="AQ32" s="26"/>
      <c r="AR32" s="26"/>
      <c r="AS32" s="26"/>
      <c r="AT32" s="26">
        <v>8</v>
      </c>
      <c r="AU32" s="26">
        <v>40</v>
      </c>
      <c r="AV32" s="26">
        <f t="shared" ref="AV32:AV34" si="42">AT32+AU32</f>
        <v>48</v>
      </c>
      <c r="AW32" s="26">
        <v>14</v>
      </c>
      <c r="AX32" s="26">
        <v>40</v>
      </c>
      <c r="AY32" s="26">
        <f t="shared" ref="AY32:AY34" si="43">AW32+AX32</f>
        <v>54</v>
      </c>
      <c r="AZ32" s="26">
        <v>11</v>
      </c>
      <c r="BA32" s="26">
        <v>54</v>
      </c>
      <c r="BB32" s="26">
        <f t="shared" ref="BB32:BB34" si="44">AZ32+BA32</f>
        <v>65</v>
      </c>
      <c r="BC32" s="26">
        <v>17</v>
      </c>
      <c r="BD32" s="26">
        <v>56</v>
      </c>
      <c r="BE32" s="26">
        <f t="shared" ref="BE32:BE34" si="45">BC32+BD32</f>
        <v>73</v>
      </c>
      <c r="BF32" s="26">
        <v>15</v>
      </c>
      <c r="BG32" s="26">
        <v>63</v>
      </c>
      <c r="BH32" s="26">
        <f t="shared" ref="BH32:BH34" si="46">BF32+BG32</f>
        <v>78</v>
      </c>
      <c r="BI32" s="26">
        <v>15</v>
      </c>
      <c r="BJ32" s="26">
        <v>59</v>
      </c>
      <c r="BK32" s="26">
        <f t="shared" ref="BK32:BK34" si="47">BI32+BJ32</f>
        <v>74</v>
      </c>
      <c r="BL32" s="26">
        <v>16</v>
      </c>
      <c r="BM32" s="26">
        <v>48</v>
      </c>
      <c r="BN32" s="26">
        <f t="shared" ref="BN32:BN34" si="48">BL32+BM32</f>
        <v>64</v>
      </c>
      <c r="BO32" s="26">
        <v>13</v>
      </c>
      <c r="BP32" s="26">
        <v>51</v>
      </c>
      <c r="BQ32" s="26">
        <f t="shared" ref="BQ32:BQ34" si="49">BO32+BP32</f>
        <v>64</v>
      </c>
      <c r="BR32" s="26">
        <v>17</v>
      </c>
      <c r="BS32" s="26">
        <v>69</v>
      </c>
      <c r="BT32" s="26">
        <f t="shared" ref="BT32:BT34" si="50">BR32+BS32</f>
        <v>86</v>
      </c>
      <c r="BU32" s="26">
        <v>25</v>
      </c>
      <c r="BV32" s="26">
        <v>72</v>
      </c>
      <c r="BW32" s="26">
        <f t="shared" ref="BW32:BW34" si="51">BU32+BV32</f>
        <v>97</v>
      </c>
      <c r="BX32" s="26">
        <v>18</v>
      </c>
      <c r="BY32" s="26">
        <v>59</v>
      </c>
      <c r="BZ32" s="26">
        <f t="shared" ref="BZ32:BZ34" si="52">BX32+BY32</f>
        <v>77</v>
      </c>
      <c r="CA32" s="26">
        <v>29</v>
      </c>
      <c r="CB32" s="26">
        <v>78</v>
      </c>
      <c r="CC32" s="26">
        <f t="shared" ref="CC32:CC34" si="53">CA32+CB32</f>
        <v>107</v>
      </c>
      <c r="CD32" s="26">
        <v>29</v>
      </c>
      <c r="CE32" s="26">
        <v>79</v>
      </c>
      <c r="CF32" s="26">
        <f t="shared" ref="CF32:CF34" si="54">CD32+CE32</f>
        <v>108</v>
      </c>
      <c r="CG32" s="26">
        <v>21</v>
      </c>
      <c r="CH32" s="26">
        <v>72</v>
      </c>
      <c r="CI32" s="26">
        <f t="shared" ref="CI32" si="55">CG32+CH32</f>
        <v>93</v>
      </c>
      <c r="CJ32" s="26">
        <v>44</v>
      </c>
      <c r="CK32" s="26">
        <v>95</v>
      </c>
      <c r="CL32" s="26">
        <f t="shared" ref="CL32" si="56">CJ32+CK32</f>
        <v>139</v>
      </c>
      <c r="CM32" s="26">
        <v>46</v>
      </c>
      <c r="CN32" s="26">
        <v>108</v>
      </c>
      <c r="CO32" s="26">
        <f t="shared" ref="CO32" si="57">CM32+CN32</f>
        <v>154</v>
      </c>
      <c r="CP32" s="26">
        <v>49</v>
      </c>
      <c r="CQ32" s="26">
        <v>107</v>
      </c>
      <c r="CR32" s="26">
        <f t="shared" ref="CR32" si="58">CP32+CQ32</f>
        <v>156</v>
      </c>
      <c r="CS32" s="26">
        <v>29</v>
      </c>
      <c r="CT32" s="26">
        <v>125</v>
      </c>
      <c r="CU32" s="26">
        <f t="shared" ref="CU32" si="59">CS32+CT32</f>
        <v>154</v>
      </c>
      <c r="CV32" s="26">
        <v>48</v>
      </c>
      <c r="CW32" s="26">
        <v>134</v>
      </c>
      <c r="CX32" s="26">
        <f t="shared" ref="CX32" si="60">CV32+CW32</f>
        <v>182</v>
      </c>
      <c r="CY32" s="26">
        <v>37</v>
      </c>
      <c r="CZ32" s="26">
        <v>165</v>
      </c>
      <c r="DA32" s="26">
        <f t="shared" ref="DA32" si="61">CY32+CZ32</f>
        <v>202</v>
      </c>
      <c r="DB32" s="26">
        <v>46</v>
      </c>
      <c r="DC32" s="26">
        <v>159</v>
      </c>
      <c r="DD32" s="26">
        <f t="shared" ref="DD32" si="62">DB32+DC32</f>
        <v>205</v>
      </c>
      <c r="DE32" s="26">
        <v>59</v>
      </c>
      <c r="DF32" s="26">
        <v>137</v>
      </c>
      <c r="DG32" s="26">
        <f t="shared" ref="DG32" si="63">DE32+DF32</f>
        <v>196</v>
      </c>
      <c r="DH32" s="26">
        <v>31</v>
      </c>
      <c r="DI32" s="26">
        <v>94</v>
      </c>
      <c r="DJ32" s="26">
        <f t="shared" ref="DJ32" si="64">DH32+DI32</f>
        <v>125</v>
      </c>
      <c r="DK32" s="26">
        <v>31</v>
      </c>
      <c r="DL32" s="26">
        <v>89</v>
      </c>
      <c r="DM32" s="26">
        <f t="shared" ref="DM32" si="65">DK32+DL32</f>
        <v>120</v>
      </c>
    </row>
    <row r="33" spans="1:117" ht="13.5" customHeight="1" x14ac:dyDescent="0.2">
      <c r="A33" s="16"/>
      <c r="E33" s="1" t="s">
        <v>61</v>
      </c>
      <c r="F33" s="11" t="str">
        <f>IF(AM31&gt;0,(AM33/AM31),"")</f>
        <v/>
      </c>
      <c r="G33" s="11" t="str">
        <f>IF(AP31&gt;0,(AP33/AP31),"")</f>
        <v/>
      </c>
      <c r="H33" s="11" t="str">
        <f>IF(AS31&gt;0,(AS33/AS31),"")</f>
        <v/>
      </c>
      <c r="I33" s="11">
        <f>IF(AV31&gt;0,(AV33/AV31),"")</f>
        <v>0.27710843373493976</v>
      </c>
      <c r="J33" s="11">
        <f>IF(AY31&gt;0,(AY33/AY31),"")</f>
        <v>0.27240143369175629</v>
      </c>
      <c r="K33" s="11">
        <f>IF(BB31&gt;0,(BB33/BB31),"")</f>
        <v>0.25714285714285712</v>
      </c>
      <c r="L33" s="11">
        <f>IF(BE31&gt;0,(BE33/BE31),"")</f>
        <v>0.22775800711743771</v>
      </c>
      <c r="M33" s="11">
        <f>IF(BH31&gt;0,(BH33/BH31),"")</f>
        <v>0.27472527472527475</v>
      </c>
      <c r="N33" s="11">
        <f>IF(BK31&gt;0,(BK33/BK31),"")</f>
        <v>0.25506072874493929</v>
      </c>
      <c r="O33" s="11">
        <f>IF(BN31&gt;0,(BN33/BN31),"")</f>
        <v>0.20444444444444446</v>
      </c>
      <c r="P33" s="11">
        <f>IF(BQ31&gt;0,(BQ33/BQ31),"")</f>
        <v>0.24336283185840707</v>
      </c>
      <c r="Q33" s="11">
        <f>IF(BT31&gt;0,(BT33/BT31),"")</f>
        <v>0.2</v>
      </c>
      <c r="R33" s="11">
        <f>IF(BW31&gt;0,(BW33/BW31),"")</f>
        <v>0.21527777777777779</v>
      </c>
      <c r="S33" s="11">
        <f>IF(BZ31&gt;0,(BZ33/BZ31),"")</f>
        <v>0.23809523809523808</v>
      </c>
      <c r="T33" s="11">
        <f t="shared" ref="T33" si="66">IF(CC31&gt;0,(CC33/CC31),"")</f>
        <v>0.21943573667711599</v>
      </c>
      <c r="U33" s="11">
        <f>IF(CF31&gt;0,(CF33/CF31),"")</f>
        <v>0.19318181818181818</v>
      </c>
      <c r="V33" s="11">
        <f>IF(CI31&gt;0,(CI33/CI31),"")</f>
        <v>0.22392638036809817</v>
      </c>
      <c r="W33" s="11">
        <f t="shared" ref="W33:W35" si="67">CL33/CL$31</f>
        <v>0.19424460431654678</v>
      </c>
      <c r="X33" s="11">
        <f>CO33/CO$31</f>
        <v>0.17647058823529413</v>
      </c>
      <c r="Y33" s="11">
        <f t="shared" ref="Y33:Y35" si="68">CR33/CR$31</f>
        <v>0.21631878557874762</v>
      </c>
      <c r="Z33" s="11">
        <f>CU33/CU$31</f>
        <v>0.18441064638783269</v>
      </c>
      <c r="AA33" s="11">
        <f>CX33/CX$31</f>
        <v>0.23159509202453987</v>
      </c>
      <c r="AB33" s="11">
        <f>DA33/DA$31</f>
        <v>0.19965277777777779</v>
      </c>
      <c r="AC33" s="11">
        <f>DD33/DD$31</f>
        <v>0.22794117647058823</v>
      </c>
      <c r="AD33" s="11">
        <f>DG33/DG$31</f>
        <v>0.21887550200803213</v>
      </c>
      <c r="AE33" s="11">
        <f>DJ33/DJ$31</f>
        <v>0.18556701030927836</v>
      </c>
      <c r="AF33" s="11">
        <f>DM33/DM$31</f>
        <v>0.24104234527687296</v>
      </c>
      <c r="AG33" s="17"/>
      <c r="AJ33" s="1" t="s">
        <v>61</v>
      </c>
      <c r="AK33" s="26"/>
      <c r="AL33" s="26"/>
      <c r="AM33" s="26"/>
      <c r="AN33" s="26"/>
      <c r="AO33" s="26"/>
      <c r="AP33" s="26"/>
      <c r="AQ33" s="26"/>
      <c r="AR33" s="26"/>
      <c r="AS33" s="26"/>
      <c r="AT33" s="26">
        <v>31</v>
      </c>
      <c r="AU33" s="26">
        <v>61</v>
      </c>
      <c r="AV33" s="26">
        <f t="shared" si="42"/>
        <v>92</v>
      </c>
      <c r="AW33" s="26">
        <v>33</v>
      </c>
      <c r="AX33" s="26">
        <v>43</v>
      </c>
      <c r="AY33" s="26">
        <f t="shared" si="43"/>
        <v>76</v>
      </c>
      <c r="AZ33" s="26">
        <v>24</v>
      </c>
      <c r="BA33" s="26">
        <v>48</v>
      </c>
      <c r="BB33" s="26">
        <f t="shared" si="44"/>
        <v>72</v>
      </c>
      <c r="BC33" s="26">
        <v>19</v>
      </c>
      <c r="BD33" s="26">
        <v>45</v>
      </c>
      <c r="BE33" s="26">
        <f t="shared" si="45"/>
        <v>64</v>
      </c>
      <c r="BF33" s="26">
        <v>29</v>
      </c>
      <c r="BG33" s="26">
        <v>46</v>
      </c>
      <c r="BH33" s="26">
        <f t="shared" si="46"/>
        <v>75</v>
      </c>
      <c r="BI33" s="26">
        <v>25</v>
      </c>
      <c r="BJ33" s="26">
        <v>38</v>
      </c>
      <c r="BK33" s="26">
        <f t="shared" si="47"/>
        <v>63</v>
      </c>
      <c r="BL33" s="26">
        <v>18</v>
      </c>
      <c r="BM33" s="26">
        <v>28</v>
      </c>
      <c r="BN33" s="26">
        <f t="shared" si="48"/>
        <v>46</v>
      </c>
      <c r="BO33" s="26">
        <v>26</v>
      </c>
      <c r="BP33" s="26">
        <v>29</v>
      </c>
      <c r="BQ33" s="26">
        <f t="shared" si="49"/>
        <v>55</v>
      </c>
      <c r="BR33" s="26">
        <v>17</v>
      </c>
      <c r="BS33" s="26">
        <v>40</v>
      </c>
      <c r="BT33" s="26">
        <f t="shared" si="50"/>
        <v>57</v>
      </c>
      <c r="BU33" s="26">
        <v>28</v>
      </c>
      <c r="BV33" s="26">
        <v>34</v>
      </c>
      <c r="BW33" s="26">
        <f t="shared" si="51"/>
        <v>62</v>
      </c>
      <c r="BX33" s="26">
        <v>35</v>
      </c>
      <c r="BY33" s="26">
        <v>35</v>
      </c>
      <c r="BZ33" s="26">
        <f t="shared" si="52"/>
        <v>70</v>
      </c>
      <c r="CA33" s="26">
        <v>26</v>
      </c>
      <c r="CB33" s="26">
        <v>44</v>
      </c>
      <c r="CC33" s="26">
        <f t="shared" si="53"/>
        <v>70</v>
      </c>
      <c r="CD33" s="26">
        <v>23</v>
      </c>
      <c r="CE33" s="26">
        <v>45</v>
      </c>
      <c r="CF33" s="26">
        <f t="shared" si="54"/>
        <v>68</v>
      </c>
      <c r="CG33" s="26">
        <v>31</v>
      </c>
      <c r="CH33" s="26">
        <v>42</v>
      </c>
      <c r="CI33" s="26">
        <f>CG33+CH33</f>
        <v>73</v>
      </c>
      <c r="CJ33" s="26">
        <v>32</v>
      </c>
      <c r="CK33" s="26">
        <v>49</v>
      </c>
      <c r="CL33" s="26">
        <f>CJ33+CK33</f>
        <v>81</v>
      </c>
      <c r="CM33" s="26">
        <v>35</v>
      </c>
      <c r="CN33" s="26">
        <v>49</v>
      </c>
      <c r="CO33" s="26">
        <f>CM33+CN33</f>
        <v>84</v>
      </c>
      <c r="CP33" s="26">
        <v>55</v>
      </c>
      <c r="CQ33" s="26">
        <v>59</v>
      </c>
      <c r="CR33" s="26">
        <f>CP33+CQ33</f>
        <v>114</v>
      </c>
      <c r="CS33" s="26">
        <v>44</v>
      </c>
      <c r="CT33" s="26">
        <v>53</v>
      </c>
      <c r="CU33" s="26">
        <f>CS33+CT33</f>
        <v>97</v>
      </c>
      <c r="CV33" s="26">
        <v>64</v>
      </c>
      <c r="CW33" s="26">
        <v>87</v>
      </c>
      <c r="CX33" s="26">
        <f>CV33+CW33</f>
        <v>151</v>
      </c>
      <c r="CY33" s="26">
        <v>42</v>
      </c>
      <c r="CZ33" s="26">
        <v>73</v>
      </c>
      <c r="DA33" s="26">
        <f>CY33+CZ33</f>
        <v>115</v>
      </c>
      <c r="DB33" s="26">
        <v>55</v>
      </c>
      <c r="DC33" s="26">
        <v>69</v>
      </c>
      <c r="DD33" s="26">
        <f>DB33+DC33</f>
        <v>124</v>
      </c>
      <c r="DE33" s="26">
        <v>48</v>
      </c>
      <c r="DF33" s="26">
        <v>61</v>
      </c>
      <c r="DG33" s="26">
        <f>DE33+DF33</f>
        <v>109</v>
      </c>
      <c r="DH33" s="26">
        <v>27</v>
      </c>
      <c r="DI33" s="26">
        <v>27</v>
      </c>
      <c r="DJ33" s="26">
        <f>DH33+DI33</f>
        <v>54</v>
      </c>
      <c r="DK33" s="26">
        <v>37</v>
      </c>
      <c r="DL33" s="26">
        <v>37</v>
      </c>
      <c r="DM33" s="26">
        <f>DK33+DL33</f>
        <v>74</v>
      </c>
    </row>
    <row r="34" spans="1:117" ht="13.5" customHeight="1" x14ac:dyDescent="0.2">
      <c r="A34" s="16"/>
      <c r="E34" s="1" t="s">
        <v>62</v>
      </c>
      <c r="F34" s="13" t="str">
        <f>IF(AM31&gt;0,(AM34/AM31),"")</f>
        <v/>
      </c>
      <c r="G34" s="13" t="str">
        <f>IF(AP31&gt;0,(AP34/AP31),"")</f>
        <v/>
      </c>
      <c r="H34" s="13" t="str">
        <f>IF(AS31&gt;0,(AS34/AS31),"")</f>
        <v/>
      </c>
      <c r="I34" s="13">
        <f>IF(AV31&gt;0,(AV34/AV31),"")</f>
        <v>6.0240963855421686E-2</v>
      </c>
      <c r="J34" s="13">
        <f>IF(AY31&gt;0,(AY34/AY31),"")</f>
        <v>7.5268817204301078E-2</v>
      </c>
      <c r="K34" s="13">
        <f>IF(BB31&gt;0,(BB34/BB31),"")</f>
        <v>6.0714285714285714E-2</v>
      </c>
      <c r="L34" s="13">
        <f>IF(BE31&gt;0,(BE34/BE31),"")</f>
        <v>6.4056939501779361E-2</v>
      </c>
      <c r="M34" s="13">
        <f>IF(BH31&gt;0,(BH34/BH31),"")</f>
        <v>3.6630036630036632E-2</v>
      </c>
      <c r="N34" s="13">
        <f>IF(BK31&gt;0,(BK34/BK31),"")</f>
        <v>2.0242914979757085E-2</v>
      </c>
      <c r="O34" s="13">
        <f>IF(BN31&gt;0,(BN34/BN31),"")</f>
        <v>5.7777777777777775E-2</v>
      </c>
      <c r="P34" s="13">
        <f>IF(BQ31&gt;0,(BQ34/BQ31),"")</f>
        <v>4.8672566371681415E-2</v>
      </c>
      <c r="Q34" s="13">
        <f>IF(BT31&gt;0,(BT34/BT31),"")</f>
        <v>5.6140350877192984E-2</v>
      </c>
      <c r="R34" s="13">
        <f>IF(BW31&gt;0,(BW34/BW31),"")</f>
        <v>4.8611111111111112E-2</v>
      </c>
      <c r="S34" s="13">
        <f>IF(BZ31&gt;0,(BZ34/BZ31),"")</f>
        <v>8.1632653061224483E-2</v>
      </c>
      <c r="T34" s="13">
        <f t="shared" ref="T34" si="69">IF(CC31&gt;0,(CC34/CC31),"")</f>
        <v>4.0752351097178681E-2</v>
      </c>
      <c r="U34" s="13">
        <f>IF(CF31&gt;0,(CF34/CF31),"")</f>
        <v>6.8181818181818177E-2</v>
      </c>
      <c r="V34" s="13">
        <f>IF(CI31&gt;0,(CI34/CI31),"")</f>
        <v>3.3742331288343558E-2</v>
      </c>
      <c r="W34" s="13">
        <f t="shared" si="67"/>
        <v>4.5563549160671464E-2</v>
      </c>
      <c r="X34" s="13">
        <f>CO34/CO$31</f>
        <v>4.6218487394957986E-2</v>
      </c>
      <c r="Y34" s="13">
        <f t="shared" si="68"/>
        <v>5.5028462998102469E-2</v>
      </c>
      <c r="Z34" s="13">
        <f>CU34/CU$31</f>
        <v>3.6121673003802278E-2</v>
      </c>
      <c r="AA34" s="13">
        <f>CX34/CX$31</f>
        <v>2.3006134969325152E-2</v>
      </c>
      <c r="AB34" s="13">
        <f>DA34/DA$31</f>
        <v>3.2986111111111112E-2</v>
      </c>
      <c r="AC34" s="13">
        <f>DD34/DD$31</f>
        <v>1.8382352941176471E-2</v>
      </c>
      <c r="AD34" s="13">
        <f>DG34/DG$31</f>
        <v>3.8152610441767071E-2</v>
      </c>
      <c r="AE34" s="13">
        <f>DJ34/DJ$31</f>
        <v>3.7800687285223365E-2</v>
      </c>
      <c r="AF34" s="13">
        <f>DM34/DM$31</f>
        <v>4.2345276872964167E-2</v>
      </c>
      <c r="AG34" s="17"/>
      <c r="AJ34" s="1" t="s">
        <v>62</v>
      </c>
      <c r="AK34" s="26"/>
      <c r="AL34" s="26"/>
      <c r="AM34" s="26"/>
      <c r="AN34" s="26"/>
      <c r="AO34" s="26"/>
      <c r="AP34" s="26"/>
      <c r="AQ34" s="26"/>
      <c r="AR34" s="26"/>
      <c r="AS34" s="26"/>
      <c r="AT34" s="26">
        <v>8</v>
      </c>
      <c r="AU34" s="26">
        <v>12</v>
      </c>
      <c r="AV34" s="26">
        <f t="shared" si="42"/>
        <v>20</v>
      </c>
      <c r="AW34" s="26">
        <v>7</v>
      </c>
      <c r="AX34" s="26">
        <v>14</v>
      </c>
      <c r="AY34" s="26">
        <f t="shared" si="43"/>
        <v>21</v>
      </c>
      <c r="AZ34" s="26">
        <v>13</v>
      </c>
      <c r="BA34" s="26">
        <v>4</v>
      </c>
      <c r="BB34" s="26">
        <f t="shared" si="44"/>
        <v>17</v>
      </c>
      <c r="BC34" s="26">
        <v>6</v>
      </c>
      <c r="BD34" s="26">
        <v>12</v>
      </c>
      <c r="BE34" s="26">
        <f t="shared" si="45"/>
        <v>18</v>
      </c>
      <c r="BF34" s="26">
        <v>5</v>
      </c>
      <c r="BG34" s="26">
        <v>5</v>
      </c>
      <c r="BH34" s="26">
        <f t="shared" si="46"/>
        <v>10</v>
      </c>
      <c r="BI34" s="26">
        <v>4</v>
      </c>
      <c r="BJ34" s="26">
        <v>1</v>
      </c>
      <c r="BK34" s="26">
        <f t="shared" si="47"/>
        <v>5</v>
      </c>
      <c r="BL34" s="26">
        <v>7</v>
      </c>
      <c r="BM34" s="26">
        <v>6</v>
      </c>
      <c r="BN34" s="26">
        <f t="shared" si="48"/>
        <v>13</v>
      </c>
      <c r="BO34" s="26">
        <v>9</v>
      </c>
      <c r="BP34" s="26">
        <v>2</v>
      </c>
      <c r="BQ34" s="26">
        <f t="shared" si="49"/>
        <v>11</v>
      </c>
      <c r="BR34" s="26">
        <v>9</v>
      </c>
      <c r="BS34" s="26">
        <v>7</v>
      </c>
      <c r="BT34" s="26">
        <f t="shared" si="50"/>
        <v>16</v>
      </c>
      <c r="BU34" s="26">
        <v>9</v>
      </c>
      <c r="BV34" s="26">
        <v>5</v>
      </c>
      <c r="BW34" s="26">
        <f t="shared" si="51"/>
        <v>14</v>
      </c>
      <c r="BX34" s="26">
        <v>13</v>
      </c>
      <c r="BY34" s="26">
        <v>11</v>
      </c>
      <c r="BZ34" s="26">
        <f t="shared" si="52"/>
        <v>24</v>
      </c>
      <c r="CA34" s="26">
        <v>6</v>
      </c>
      <c r="CB34" s="26">
        <v>7</v>
      </c>
      <c r="CC34" s="26">
        <f t="shared" si="53"/>
        <v>13</v>
      </c>
      <c r="CD34" s="26">
        <v>10</v>
      </c>
      <c r="CE34" s="26">
        <v>14</v>
      </c>
      <c r="CF34" s="26">
        <f t="shared" si="54"/>
        <v>24</v>
      </c>
      <c r="CG34" s="26">
        <v>6</v>
      </c>
      <c r="CH34" s="26">
        <v>5</v>
      </c>
      <c r="CI34" s="26">
        <f>CG34+CH34</f>
        <v>11</v>
      </c>
      <c r="CJ34" s="26">
        <v>9</v>
      </c>
      <c r="CK34" s="26">
        <v>10</v>
      </c>
      <c r="CL34" s="26">
        <f>CJ34+CK34</f>
        <v>19</v>
      </c>
      <c r="CM34" s="26">
        <v>12</v>
      </c>
      <c r="CN34" s="26">
        <v>10</v>
      </c>
      <c r="CO34" s="26">
        <f>CM34+CN34</f>
        <v>22</v>
      </c>
      <c r="CP34" s="26">
        <v>16</v>
      </c>
      <c r="CQ34" s="26">
        <v>13</v>
      </c>
      <c r="CR34" s="26">
        <f>CP34+CQ34</f>
        <v>29</v>
      </c>
      <c r="CS34" s="26">
        <v>8</v>
      </c>
      <c r="CT34" s="26">
        <v>11</v>
      </c>
      <c r="CU34" s="26">
        <f>CS34+CT34</f>
        <v>19</v>
      </c>
      <c r="CV34" s="26">
        <v>6</v>
      </c>
      <c r="CW34" s="26">
        <v>9</v>
      </c>
      <c r="CX34" s="26">
        <f>CV34+CW34</f>
        <v>15</v>
      </c>
      <c r="CY34" s="26">
        <v>10</v>
      </c>
      <c r="CZ34" s="26">
        <v>9</v>
      </c>
      <c r="DA34" s="26">
        <f>CY34+CZ34</f>
        <v>19</v>
      </c>
      <c r="DB34" s="26">
        <v>3</v>
      </c>
      <c r="DC34" s="26">
        <v>7</v>
      </c>
      <c r="DD34" s="26">
        <f>DB34+DC34</f>
        <v>10</v>
      </c>
      <c r="DE34" s="26">
        <v>15</v>
      </c>
      <c r="DF34" s="26">
        <v>4</v>
      </c>
      <c r="DG34" s="26">
        <f>DE34+DF34</f>
        <v>19</v>
      </c>
      <c r="DH34" s="26">
        <v>4</v>
      </c>
      <c r="DI34" s="26">
        <v>7</v>
      </c>
      <c r="DJ34" s="26">
        <f>DH34+DI34</f>
        <v>11</v>
      </c>
      <c r="DK34" s="26">
        <v>5</v>
      </c>
      <c r="DL34" s="26">
        <v>8</v>
      </c>
      <c r="DM34" s="26">
        <f>DK34+DL34</f>
        <v>13</v>
      </c>
    </row>
    <row r="35" spans="1:117" ht="13.5" customHeight="1" x14ac:dyDescent="0.2">
      <c r="A35" s="16"/>
      <c r="E35" s="2"/>
      <c r="F35" s="11" t="str">
        <f>IF(AM31&gt;0,(AM35/AM31),"")</f>
        <v/>
      </c>
      <c r="G35" s="11" t="str">
        <f>IF(AP31&gt;0,(AP35/AP31),"")</f>
        <v/>
      </c>
      <c r="H35" s="11" t="str">
        <f>IF(AS31&gt;0,(AS35/AS31),"")</f>
        <v/>
      </c>
      <c r="I35" s="11">
        <f>IF(AV31&gt;0,(AV35/AV31),"")</f>
        <v>0.48192771084337349</v>
      </c>
      <c r="J35" s="11">
        <f>IF(AY31&gt;0,(AY35/AY31),"")</f>
        <v>0.54121863799283154</v>
      </c>
      <c r="K35" s="11">
        <f>IF(BB31&gt;0,(BB35/BB31),"")</f>
        <v>0.55000000000000004</v>
      </c>
      <c r="L35" s="11">
        <f>IF(BE31&gt;0,(BE35/BE31),"")</f>
        <v>0.55160142348754448</v>
      </c>
      <c r="M35" s="11">
        <f>IF(BH31&gt;0,(BH35/BH31),"")</f>
        <v>0.59706959706959706</v>
      </c>
      <c r="N35" s="11">
        <f>IF(BK31&gt;0,(BK35/BK31),"")</f>
        <v>0.5748987854251012</v>
      </c>
      <c r="O35" s="11">
        <f>IF(BN31&gt;0,(BN35/BN31),"")</f>
        <v>0.54666666666666663</v>
      </c>
      <c r="P35" s="11">
        <f>IF(BQ31&gt;0,(BQ35/BQ31),"")</f>
        <v>0.5752212389380531</v>
      </c>
      <c r="Q35" s="11">
        <f>IF(BT31&gt;0,(BT35/BT31),"")</f>
        <v>0.55789473684210522</v>
      </c>
      <c r="R35" s="11">
        <f>IF(BW31&gt;0,(BW35/BW31),"")</f>
        <v>0.60069444444444442</v>
      </c>
      <c r="S35" s="11">
        <f>IF(BZ31&gt;0,(BZ35/BZ31),"")</f>
        <v>0.58163265306122447</v>
      </c>
      <c r="T35" s="11">
        <f t="shared" ref="T35" si="70">IF(CC31&gt;0,(CC35/CC31),"")</f>
        <v>0.59561128526645768</v>
      </c>
      <c r="U35" s="11">
        <f>IF(CF31&gt;0,(CF35/CF31),"")</f>
        <v>0.56818181818181823</v>
      </c>
      <c r="V35" s="11">
        <f>IF(CI31&gt;0,(CI35/CI31),"")</f>
        <v>0.54294478527607359</v>
      </c>
      <c r="W35" s="11">
        <f t="shared" si="67"/>
        <v>0.57314148681055155</v>
      </c>
      <c r="X35" s="11">
        <f>CO35/CO$31</f>
        <v>0.54621848739495793</v>
      </c>
      <c r="Y35" s="11">
        <f t="shared" si="68"/>
        <v>0.56736242884250476</v>
      </c>
      <c r="Z35" s="11">
        <f>CU35/CU$31</f>
        <v>0.51330798479087447</v>
      </c>
      <c r="AA35" s="11">
        <f>CX35/CX$31</f>
        <v>0.53374233128834359</v>
      </c>
      <c r="AB35" s="11">
        <f>DA35/DA$31</f>
        <v>0.58333333333333337</v>
      </c>
      <c r="AC35" s="11">
        <f>DD35/DD31</f>
        <v>0.62316176470588236</v>
      </c>
      <c r="AD35" s="11">
        <f>DG35/DG$31</f>
        <v>0.6506024096385542</v>
      </c>
      <c r="AE35" s="11">
        <f>DJ35/DJ$31</f>
        <v>0.65292096219931273</v>
      </c>
      <c r="AF35" s="11">
        <f>DM35/DM$31</f>
        <v>0.67426710097719866</v>
      </c>
      <c r="AG35" s="17"/>
      <c r="AJ35" s="5" t="s">
        <v>88</v>
      </c>
      <c r="AK35" s="26"/>
      <c r="AL35" s="26"/>
      <c r="AM35" s="26"/>
      <c r="AN35" s="26"/>
      <c r="AO35" s="26"/>
      <c r="AP35" s="26"/>
      <c r="AQ35" s="26"/>
      <c r="AR35" s="26"/>
      <c r="AS35" s="26"/>
      <c r="AT35" s="26">
        <f t="shared" ref="AT35:BT35" si="71">SUM(AT32:AT34)</f>
        <v>47</v>
      </c>
      <c r="AU35" s="26">
        <f t="shared" si="71"/>
        <v>113</v>
      </c>
      <c r="AV35" s="26">
        <f t="shared" si="71"/>
        <v>160</v>
      </c>
      <c r="AW35" s="26">
        <f t="shared" si="71"/>
        <v>54</v>
      </c>
      <c r="AX35" s="26">
        <f t="shared" si="71"/>
        <v>97</v>
      </c>
      <c r="AY35" s="26">
        <f t="shared" si="71"/>
        <v>151</v>
      </c>
      <c r="AZ35" s="26">
        <f t="shared" si="71"/>
        <v>48</v>
      </c>
      <c r="BA35" s="26">
        <f t="shared" si="71"/>
        <v>106</v>
      </c>
      <c r="BB35" s="26">
        <f t="shared" si="71"/>
        <v>154</v>
      </c>
      <c r="BC35" s="26">
        <f t="shared" si="71"/>
        <v>42</v>
      </c>
      <c r="BD35" s="26">
        <f t="shared" si="71"/>
        <v>113</v>
      </c>
      <c r="BE35" s="26">
        <f t="shared" si="71"/>
        <v>155</v>
      </c>
      <c r="BF35" s="26">
        <f t="shared" si="71"/>
        <v>49</v>
      </c>
      <c r="BG35" s="26">
        <f t="shared" si="71"/>
        <v>114</v>
      </c>
      <c r="BH35" s="26">
        <f t="shared" si="71"/>
        <v>163</v>
      </c>
      <c r="BI35" s="26">
        <f t="shared" si="71"/>
        <v>44</v>
      </c>
      <c r="BJ35" s="26">
        <f t="shared" si="71"/>
        <v>98</v>
      </c>
      <c r="BK35" s="26">
        <f t="shared" si="71"/>
        <v>142</v>
      </c>
      <c r="BL35" s="26">
        <f t="shared" si="71"/>
        <v>41</v>
      </c>
      <c r="BM35" s="26">
        <f t="shared" si="71"/>
        <v>82</v>
      </c>
      <c r="BN35" s="26">
        <f t="shared" si="71"/>
        <v>123</v>
      </c>
      <c r="BO35" s="26">
        <f t="shared" si="71"/>
        <v>48</v>
      </c>
      <c r="BP35" s="26">
        <f t="shared" si="71"/>
        <v>82</v>
      </c>
      <c r="BQ35" s="26">
        <f t="shared" si="71"/>
        <v>130</v>
      </c>
      <c r="BR35" s="26">
        <f t="shared" si="71"/>
        <v>43</v>
      </c>
      <c r="BS35" s="26">
        <f t="shared" si="71"/>
        <v>116</v>
      </c>
      <c r="BT35" s="26">
        <f t="shared" si="71"/>
        <v>159</v>
      </c>
      <c r="BU35" s="26">
        <f>SUM(BU32:BU34)</f>
        <v>62</v>
      </c>
      <c r="BV35" s="26">
        <f t="shared" ref="BV35:CG35" si="72">SUM(BV32:BV34)</f>
        <v>111</v>
      </c>
      <c r="BW35" s="26">
        <f t="shared" si="72"/>
        <v>173</v>
      </c>
      <c r="BX35" s="26">
        <f t="shared" si="72"/>
        <v>66</v>
      </c>
      <c r="BY35" s="26">
        <f t="shared" si="72"/>
        <v>105</v>
      </c>
      <c r="BZ35" s="26">
        <f t="shared" si="72"/>
        <v>171</v>
      </c>
      <c r="CA35" s="26">
        <f t="shared" si="72"/>
        <v>61</v>
      </c>
      <c r="CB35" s="26">
        <f t="shared" si="72"/>
        <v>129</v>
      </c>
      <c r="CC35" s="26">
        <f t="shared" si="72"/>
        <v>190</v>
      </c>
      <c r="CD35" s="26">
        <f t="shared" si="72"/>
        <v>62</v>
      </c>
      <c r="CE35" s="26">
        <f t="shared" si="72"/>
        <v>138</v>
      </c>
      <c r="CF35" s="26">
        <f t="shared" si="72"/>
        <v>200</v>
      </c>
      <c r="CG35" s="26">
        <f t="shared" si="72"/>
        <v>58</v>
      </c>
      <c r="CH35" s="26">
        <f>SUM(CH32:CH34)</f>
        <v>119</v>
      </c>
      <c r="CI35" s="26">
        <f t="shared" ref="CI35" si="73">SUM(CI32:CI34)</f>
        <v>177</v>
      </c>
      <c r="CJ35" s="26">
        <f>SUM(CJ32:CJ34)</f>
        <v>85</v>
      </c>
      <c r="CK35" s="26">
        <f>SUM(CK32:CK34)</f>
        <v>154</v>
      </c>
      <c r="CL35" s="26">
        <f t="shared" ref="CL35" si="74">SUM(CL32:CL34)</f>
        <v>239</v>
      </c>
      <c r="CM35" s="26">
        <f>SUM(CM32:CM34)</f>
        <v>93</v>
      </c>
      <c r="CN35" s="26">
        <f>SUM(CN32:CN34)</f>
        <v>167</v>
      </c>
      <c r="CO35" s="26">
        <f t="shared" ref="CO35" si="75">SUM(CO32:CO34)</f>
        <v>260</v>
      </c>
      <c r="CP35" s="26">
        <f>SUM(CP32:CP34)</f>
        <v>120</v>
      </c>
      <c r="CQ35" s="26">
        <f>SUM(CQ32:CQ34)</f>
        <v>179</v>
      </c>
      <c r="CR35" s="26">
        <f t="shared" ref="CR35" si="76">SUM(CR32:CR34)</f>
        <v>299</v>
      </c>
      <c r="CS35" s="26">
        <f>SUM(CS32:CS34)</f>
        <v>81</v>
      </c>
      <c r="CT35" s="26">
        <f>SUM(CT32:CT34)</f>
        <v>189</v>
      </c>
      <c r="CU35" s="26">
        <f t="shared" ref="CU35:CV35" si="77">SUM(CU32:CU34)</f>
        <v>270</v>
      </c>
      <c r="CV35" s="26">
        <f t="shared" si="77"/>
        <v>118</v>
      </c>
      <c r="CW35" s="26">
        <f>SUM(CW32:CW34)</f>
        <v>230</v>
      </c>
      <c r="CX35" s="26">
        <f t="shared" ref="CX35:CY35" si="78">SUM(CX32:CX34)</f>
        <v>348</v>
      </c>
      <c r="CY35" s="26">
        <f t="shared" si="78"/>
        <v>89</v>
      </c>
      <c r="CZ35" s="26">
        <f>SUM(CZ32:CZ34)</f>
        <v>247</v>
      </c>
      <c r="DA35" s="26">
        <f t="shared" ref="DA35:DB35" si="79">SUM(DA32:DA34)</f>
        <v>336</v>
      </c>
      <c r="DB35" s="26">
        <f t="shared" si="79"/>
        <v>104</v>
      </c>
      <c r="DC35" s="26">
        <f>SUM(DC32:DC34)</f>
        <v>235</v>
      </c>
      <c r="DD35" s="26">
        <f t="shared" ref="DD35:DE35" si="80">SUM(DD32:DD34)</f>
        <v>339</v>
      </c>
      <c r="DE35" s="26">
        <f t="shared" si="80"/>
        <v>122</v>
      </c>
      <c r="DF35" s="26">
        <f>SUM(DF32:DF34)</f>
        <v>202</v>
      </c>
      <c r="DG35" s="26">
        <f t="shared" ref="DG35:DH35" si="81">SUM(DG32:DG34)</f>
        <v>324</v>
      </c>
      <c r="DH35" s="26">
        <f t="shared" si="81"/>
        <v>62</v>
      </c>
      <c r="DI35" s="26">
        <f>SUM(DI32:DI34)</f>
        <v>128</v>
      </c>
      <c r="DJ35" s="26">
        <f t="shared" ref="DJ35:DK35" si="82">SUM(DJ32:DJ34)</f>
        <v>190</v>
      </c>
      <c r="DK35" s="26">
        <f t="shared" si="82"/>
        <v>73</v>
      </c>
      <c r="DL35" s="26">
        <f>SUM(DL32:DL34)</f>
        <v>134</v>
      </c>
      <c r="DM35" s="26">
        <f t="shared" ref="DM35" si="83">SUM(DM32:DM34)</f>
        <v>207</v>
      </c>
    </row>
    <row r="36" spans="1:117" ht="13.5" customHeight="1" x14ac:dyDescent="0.25">
      <c r="A36" s="16"/>
      <c r="C36" s="2" t="s">
        <v>122</v>
      </c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 s="17"/>
      <c r="AK36" s="52" t="s">
        <v>122</v>
      </c>
      <c r="AL36" s="52"/>
      <c r="AM36" s="52"/>
      <c r="AN36" s="52"/>
      <c r="AO36" s="52"/>
      <c r="AP36" s="52"/>
      <c r="AQ36" s="52"/>
      <c r="AR36" s="52"/>
      <c r="AS36" s="52"/>
      <c r="AT36" s="56"/>
      <c r="AU36" s="56"/>
      <c r="AV36" s="56"/>
      <c r="AW36" s="56"/>
      <c r="AX36" s="56"/>
      <c r="AY36" s="56"/>
      <c r="AZ36" s="56"/>
      <c r="BA36" s="56"/>
      <c r="BB36" s="56"/>
      <c r="BC36" s="56"/>
      <c r="BD36" s="56"/>
      <c r="BE36" s="56"/>
      <c r="BF36" s="56"/>
      <c r="BG36" s="56"/>
      <c r="BH36" s="56"/>
      <c r="BI36" s="56"/>
      <c r="BJ36" s="56"/>
      <c r="BK36" s="56"/>
      <c r="BL36" s="56"/>
      <c r="BM36" s="56"/>
      <c r="BN36" s="56"/>
      <c r="BO36" s="56"/>
      <c r="BP36" s="56"/>
      <c r="BQ36" s="56"/>
      <c r="BR36" s="56"/>
      <c r="BS36" s="56"/>
      <c r="BT36" s="56"/>
      <c r="BU36" s="56"/>
      <c r="BV36" s="56"/>
      <c r="BW36" s="56"/>
      <c r="BX36" s="56"/>
      <c r="BY36" s="56"/>
      <c r="BZ36" s="56"/>
      <c r="CA36" s="56"/>
      <c r="CB36" s="56"/>
      <c r="CC36" s="56"/>
      <c r="CD36" s="56"/>
      <c r="CE36" s="56"/>
      <c r="CF36" s="56"/>
      <c r="CG36" s="56"/>
      <c r="CH36" s="56"/>
      <c r="CI36" s="56"/>
      <c r="CJ36" s="55"/>
      <c r="CK36" s="55"/>
      <c r="CL36" s="55"/>
      <c r="CM36" s="55"/>
      <c r="CN36" s="55"/>
      <c r="CO36" s="55"/>
      <c r="CP36" s="55"/>
      <c r="CQ36" s="55"/>
      <c r="CR36" s="55"/>
      <c r="CS36" s="55"/>
      <c r="CT36" s="55"/>
      <c r="CU36" s="55"/>
      <c r="CV36" s="55"/>
      <c r="CW36" s="55"/>
      <c r="CX36" s="55"/>
      <c r="CY36" s="55"/>
      <c r="CZ36" s="55"/>
      <c r="DA36" s="55"/>
      <c r="DB36" s="55"/>
      <c r="DC36" s="55"/>
      <c r="DD36" s="55"/>
      <c r="DE36" s="55"/>
      <c r="DF36" s="55"/>
      <c r="DG36" s="55"/>
      <c r="DH36" s="55"/>
      <c r="DI36" s="55"/>
      <c r="DJ36" s="55"/>
      <c r="DK36" s="55"/>
      <c r="DL36" s="55"/>
      <c r="DM36" s="55"/>
    </row>
    <row r="37" spans="1:117" ht="13.5" customHeight="1" x14ac:dyDescent="0.2">
      <c r="A37" s="16"/>
      <c r="D37" s="1" t="s">
        <v>65</v>
      </c>
      <c r="E37" s="2"/>
      <c r="F37" s="8"/>
      <c r="G37" s="8"/>
      <c r="H37" s="8"/>
      <c r="I37" s="8">
        <f>AV37</f>
        <v>45</v>
      </c>
      <c r="J37" s="8">
        <f>AY37</f>
        <v>44</v>
      </c>
      <c r="K37" s="8">
        <f>BB37</f>
        <v>50</v>
      </c>
      <c r="L37" s="8">
        <f>BE37</f>
        <v>57</v>
      </c>
      <c r="M37" s="8">
        <f>BH37</f>
        <v>43</v>
      </c>
      <c r="N37" s="8">
        <f>BK37</f>
        <v>51</v>
      </c>
      <c r="O37" s="8">
        <f>BN37</f>
        <v>62</v>
      </c>
      <c r="P37" s="8">
        <f>BQ37</f>
        <v>52</v>
      </c>
      <c r="Q37" s="8">
        <f>BT37</f>
        <v>68</v>
      </c>
      <c r="R37" s="8">
        <f>BW37</f>
        <v>74</v>
      </c>
      <c r="S37" s="8">
        <f>BZ37</f>
        <v>78</v>
      </c>
      <c r="T37" s="8">
        <f t="shared" ref="T37" si="84">CC37</f>
        <v>95</v>
      </c>
      <c r="U37" s="8">
        <f>CF37</f>
        <v>100</v>
      </c>
      <c r="V37" s="8">
        <f>CI37</f>
        <v>98</v>
      </c>
      <c r="W37" s="8">
        <f>CL37</f>
        <v>128</v>
      </c>
      <c r="X37" s="8">
        <f>CO37</f>
        <v>150</v>
      </c>
      <c r="Y37" s="8">
        <f>CR37</f>
        <v>208</v>
      </c>
      <c r="Z37" s="8">
        <f>CU37</f>
        <v>222</v>
      </c>
      <c r="AA37" s="8">
        <f>CX37</f>
        <v>229</v>
      </c>
      <c r="AB37" s="8">
        <f>DA37</f>
        <v>239</v>
      </c>
      <c r="AC37" s="8">
        <f>DD37</f>
        <v>235</v>
      </c>
      <c r="AD37" s="8">
        <f>DG37</f>
        <v>257</v>
      </c>
      <c r="AE37" s="8">
        <f>DJ37</f>
        <v>192</v>
      </c>
      <c r="AF37" s="8">
        <f>DM37</f>
        <v>190</v>
      </c>
      <c r="AG37" s="17"/>
      <c r="AI37" s="1" t="s">
        <v>65</v>
      </c>
      <c r="AK37" s="26"/>
      <c r="AL37" s="26"/>
      <c r="AM37" s="26"/>
      <c r="AN37" s="26"/>
      <c r="AO37" s="26"/>
      <c r="AP37" s="26"/>
      <c r="AQ37" s="26"/>
      <c r="AR37" s="26"/>
      <c r="AS37" s="26"/>
      <c r="AT37" s="26">
        <v>16</v>
      </c>
      <c r="AU37" s="26">
        <v>29</v>
      </c>
      <c r="AV37" s="26">
        <f>AT37+AU37</f>
        <v>45</v>
      </c>
      <c r="AW37" s="26">
        <v>23</v>
      </c>
      <c r="AX37" s="26">
        <v>21</v>
      </c>
      <c r="AY37" s="26">
        <f>AW37+AX37</f>
        <v>44</v>
      </c>
      <c r="AZ37" s="26">
        <f>18-1</f>
        <v>17</v>
      </c>
      <c r="BA37" s="26">
        <v>33</v>
      </c>
      <c r="BB37" s="26">
        <f>AZ37+BA37</f>
        <v>50</v>
      </c>
      <c r="BC37" s="26">
        <v>27</v>
      </c>
      <c r="BD37" s="26">
        <v>30</v>
      </c>
      <c r="BE37" s="26">
        <f>BC37+BD37</f>
        <v>57</v>
      </c>
      <c r="BF37" s="26">
        <v>22</v>
      </c>
      <c r="BG37" s="26">
        <v>21</v>
      </c>
      <c r="BH37" s="26">
        <f>BF37+BG37</f>
        <v>43</v>
      </c>
      <c r="BI37" s="26">
        <v>22</v>
      </c>
      <c r="BJ37" s="26">
        <v>29</v>
      </c>
      <c r="BK37" s="26">
        <f>BI37+BJ37</f>
        <v>51</v>
      </c>
      <c r="BL37" s="26">
        <v>30</v>
      </c>
      <c r="BM37" s="26">
        <v>32</v>
      </c>
      <c r="BN37" s="26">
        <f>BL37+BM37</f>
        <v>62</v>
      </c>
      <c r="BO37" s="26">
        <v>21</v>
      </c>
      <c r="BP37" s="26">
        <v>31</v>
      </c>
      <c r="BQ37" s="26">
        <f>BO37+BP37</f>
        <v>52</v>
      </c>
      <c r="BR37" s="26">
        <v>36</v>
      </c>
      <c r="BS37" s="26">
        <v>32</v>
      </c>
      <c r="BT37" s="26">
        <f>BR37+BS37</f>
        <v>68</v>
      </c>
      <c r="BU37" s="26">
        <v>42</v>
      </c>
      <c r="BV37" s="26">
        <v>32</v>
      </c>
      <c r="BW37" s="26">
        <f>BU37+BV37</f>
        <v>74</v>
      </c>
      <c r="BX37" s="26">
        <v>34</v>
      </c>
      <c r="BY37" s="26">
        <v>44</v>
      </c>
      <c r="BZ37" s="26">
        <f>BX37+BY37</f>
        <v>78</v>
      </c>
      <c r="CA37" s="26">
        <v>46</v>
      </c>
      <c r="CB37" s="26">
        <v>49</v>
      </c>
      <c r="CC37" s="26">
        <f>CA37+CB37</f>
        <v>95</v>
      </c>
      <c r="CD37" s="26">
        <v>42</v>
      </c>
      <c r="CE37" s="26">
        <v>58</v>
      </c>
      <c r="CF37" s="26">
        <f>CD37+CE37</f>
        <v>100</v>
      </c>
      <c r="CG37" s="26">
        <v>41</v>
      </c>
      <c r="CH37" s="26">
        <v>57</v>
      </c>
      <c r="CI37" s="26">
        <f>CG37+CH37</f>
        <v>98</v>
      </c>
      <c r="CJ37" s="26">
        <v>63</v>
      </c>
      <c r="CK37" s="26">
        <v>65</v>
      </c>
      <c r="CL37" s="26">
        <f>CJ37+CK37</f>
        <v>128</v>
      </c>
      <c r="CM37" s="26">
        <v>68</v>
      </c>
      <c r="CN37" s="26">
        <v>82</v>
      </c>
      <c r="CO37" s="26">
        <f>CM37+CN37</f>
        <v>150</v>
      </c>
      <c r="CP37" s="26">
        <v>97</v>
      </c>
      <c r="CQ37" s="26">
        <v>111</v>
      </c>
      <c r="CR37" s="26">
        <f>CP37+CQ37</f>
        <v>208</v>
      </c>
      <c r="CS37" s="26">
        <v>103</v>
      </c>
      <c r="CT37" s="26">
        <v>119</v>
      </c>
      <c r="CU37" s="26">
        <f>CS37+CT37</f>
        <v>222</v>
      </c>
      <c r="CV37" s="26">
        <v>100</v>
      </c>
      <c r="CW37" s="26">
        <v>129</v>
      </c>
      <c r="CX37" s="26">
        <f>CV37+CW37</f>
        <v>229</v>
      </c>
      <c r="CY37" s="26">
        <v>119</v>
      </c>
      <c r="CZ37" s="26">
        <v>120</v>
      </c>
      <c r="DA37" s="26">
        <f>CY37+CZ37</f>
        <v>239</v>
      </c>
      <c r="DB37" s="26">
        <v>105</v>
      </c>
      <c r="DC37" s="26">
        <v>130</v>
      </c>
      <c r="DD37" s="26">
        <f>DB37+DC37</f>
        <v>235</v>
      </c>
      <c r="DE37" s="26">
        <v>127</v>
      </c>
      <c r="DF37" s="26">
        <v>130</v>
      </c>
      <c r="DG37" s="26">
        <f>DE37+DF37</f>
        <v>257</v>
      </c>
      <c r="DH37" s="26">
        <v>95</v>
      </c>
      <c r="DI37" s="26">
        <v>97</v>
      </c>
      <c r="DJ37" s="26">
        <f>DH37+DI37</f>
        <v>192</v>
      </c>
      <c r="DK37" s="26">
        <v>70</v>
      </c>
      <c r="DL37" s="26">
        <v>120</v>
      </c>
      <c r="DM37" s="26">
        <f>DK37+DL37</f>
        <v>190</v>
      </c>
    </row>
    <row r="38" spans="1:117" ht="13.5" customHeight="1" x14ac:dyDescent="0.2">
      <c r="A38" s="16"/>
      <c r="D38" s="11" t="s">
        <v>59</v>
      </c>
      <c r="E38" s="1" t="s">
        <v>60</v>
      </c>
      <c r="F38" s="11" t="str">
        <f>IF(AM37&gt;0,(AM38/AM37),"")</f>
        <v/>
      </c>
      <c r="G38" s="11" t="str">
        <f>IF(AP37&gt;0,(AP38/AP37),"")</f>
        <v/>
      </c>
      <c r="H38" s="11" t="str">
        <f>IF(AS37&gt;0,(AS38/AS37),"")</f>
        <v/>
      </c>
      <c r="I38" s="11">
        <f>IF(AV37&gt;0,(AV38/AV37),"")</f>
        <v>0.33333333333333331</v>
      </c>
      <c r="J38" s="11">
        <f>IF(AY37&gt;0,(AY38/AY37),"")</f>
        <v>0.18181818181818182</v>
      </c>
      <c r="K38" s="11">
        <f>IF(BB37&gt;0,(BB38/BB37),"")</f>
        <v>0.24</v>
      </c>
      <c r="L38" s="11">
        <f>IF(BE37&gt;0,(BE38/BE37),"")</f>
        <v>0.26315789473684209</v>
      </c>
      <c r="M38" s="11">
        <f>IF(BH37&gt;0,(BH38/BH37),"")</f>
        <v>0.32558139534883723</v>
      </c>
      <c r="N38" s="11">
        <f>IF(BK37&gt;0,(BK38/BK37),"")</f>
        <v>0.27450980392156865</v>
      </c>
      <c r="O38" s="11">
        <f>IF(BN37&gt;0,(BN38/BN37),"")</f>
        <v>0.27419354838709675</v>
      </c>
      <c r="P38" s="11">
        <f>IF(BQ37&gt;0,(BQ38/BQ37),"")</f>
        <v>0.25</v>
      </c>
      <c r="Q38" s="11">
        <f>IF(BT37&gt;0,(BT38/BT37),"")</f>
        <v>0.36764705882352944</v>
      </c>
      <c r="R38" s="11">
        <f>IF(BW37&gt;0,(BW38/BW37),"")</f>
        <v>0.14864864864864866</v>
      </c>
      <c r="S38" s="11">
        <f>IF(BZ37&gt;0,(BZ38/BZ37),"")</f>
        <v>0.47435897435897434</v>
      </c>
      <c r="T38" s="11">
        <f t="shared" ref="T38" si="85">IF(CC37&gt;0,(CC38/CC37),"")</f>
        <v>0.36842105263157893</v>
      </c>
      <c r="U38" s="11">
        <f>IF(CF37&gt;0,(CF38/CF37),"")</f>
        <v>0.39</v>
      </c>
      <c r="V38" s="11">
        <f>IF(CI37&gt;0,(CI38/CI37),"")</f>
        <v>0.47959183673469385</v>
      </c>
      <c r="W38" s="11">
        <f>CL38/CL$37</f>
        <v>0.4921875</v>
      </c>
      <c r="X38" s="11">
        <f>CO38/CO$37</f>
        <v>0.37333333333333335</v>
      </c>
      <c r="Y38" s="11">
        <f>CR38/CR$37</f>
        <v>0.375</v>
      </c>
      <c r="Z38" s="11">
        <f>CU38/CU$37</f>
        <v>0.3963963963963964</v>
      </c>
      <c r="AA38" s="11">
        <f>CX38/CX$37</f>
        <v>0.44541484716157204</v>
      </c>
      <c r="AB38" s="11">
        <f>DA38/DA$37</f>
        <v>0.47698744769874479</v>
      </c>
      <c r="AC38" s="11">
        <f>DD38/DD$37</f>
        <v>0.4127659574468085</v>
      </c>
      <c r="AD38" s="11">
        <f>DG38/DG$37</f>
        <v>0.45525291828793774</v>
      </c>
      <c r="AE38" s="11">
        <f>DJ38/DJ$37</f>
        <v>0.40104166666666669</v>
      </c>
      <c r="AF38" s="11">
        <f>DM38/DM$37</f>
        <v>0.55263157894736847</v>
      </c>
      <c r="AG38" s="17"/>
      <c r="AI38" s="11" t="s">
        <v>59</v>
      </c>
      <c r="AJ38" s="1" t="s">
        <v>60</v>
      </c>
      <c r="AK38" s="26"/>
      <c r="AL38" s="26"/>
      <c r="AM38" s="26"/>
      <c r="AN38" s="26"/>
      <c r="AO38" s="26"/>
      <c r="AP38" s="26"/>
      <c r="AQ38" s="26"/>
      <c r="AR38" s="26"/>
      <c r="AS38" s="26"/>
      <c r="AT38" s="26">
        <v>4</v>
      </c>
      <c r="AU38" s="26">
        <v>11</v>
      </c>
      <c r="AV38" s="26">
        <f t="shared" ref="AV38:AV40" si="86">AT38+AU38</f>
        <v>15</v>
      </c>
      <c r="AW38" s="26">
        <v>4</v>
      </c>
      <c r="AX38" s="26">
        <v>4</v>
      </c>
      <c r="AY38" s="26">
        <f t="shared" ref="AY38:AY40" si="87">AW38+AX38</f>
        <v>8</v>
      </c>
      <c r="AZ38" s="26">
        <v>1</v>
      </c>
      <c r="BA38" s="26">
        <v>11</v>
      </c>
      <c r="BB38" s="26">
        <f t="shared" ref="BB38:BB40" si="88">AZ38+BA38</f>
        <v>12</v>
      </c>
      <c r="BC38" s="26">
        <v>3</v>
      </c>
      <c r="BD38" s="26">
        <v>12</v>
      </c>
      <c r="BE38" s="26">
        <f t="shared" ref="BE38:BE40" si="89">BC38+BD38</f>
        <v>15</v>
      </c>
      <c r="BF38" s="26">
        <v>6</v>
      </c>
      <c r="BG38" s="26">
        <v>8</v>
      </c>
      <c r="BH38" s="26">
        <f t="shared" ref="BH38:BH40" si="90">BF38+BG38</f>
        <v>14</v>
      </c>
      <c r="BI38" s="26">
        <v>5</v>
      </c>
      <c r="BJ38" s="26">
        <v>9</v>
      </c>
      <c r="BK38" s="26">
        <f t="shared" ref="BK38:BK40" si="91">BI38+BJ38</f>
        <v>14</v>
      </c>
      <c r="BL38" s="26">
        <v>8</v>
      </c>
      <c r="BM38" s="26">
        <v>9</v>
      </c>
      <c r="BN38" s="26">
        <f t="shared" ref="BN38:BN40" si="92">BL38+BM38</f>
        <v>17</v>
      </c>
      <c r="BO38" s="26">
        <v>3</v>
      </c>
      <c r="BP38" s="26">
        <v>10</v>
      </c>
      <c r="BQ38" s="26">
        <f t="shared" ref="BQ38:BQ40" si="93">BO38+BP38</f>
        <v>13</v>
      </c>
      <c r="BR38" s="26">
        <v>11</v>
      </c>
      <c r="BS38" s="26">
        <v>14</v>
      </c>
      <c r="BT38" s="26">
        <f t="shared" ref="BT38:BT40" si="94">BR38+BS38</f>
        <v>25</v>
      </c>
      <c r="BU38" s="26">
        <v>10</v>
      </c>
      <c r="BV38" s="26">
        <v>1</v>
      </c>
      <c r="BW38" s="26">
        <f t="shared" ref="BW38:BW40" si="95">BU38+BV38</f>
        <v>11</v>
      </c>
      <c r="BX38" s="26">
        <v>15</v>
      </c>
      <c r="BY38" s="26">
        <v>22</v>
      </c>
      <c r="BZ38" s="26">
        <f t="shared" ref="BZ38:BZ40" si="96">BX38+BY38</f>
        <v>37</v>
      </c>
      <c r="CA38" s="26">
        <v>9</v>
      </c>
      <c r="CB38" s="26">
        <v>26</v>
      </c>
      <c r="CC38" s="26">
        <f t="shared" ref="CC38:CC40" si="97">CA38+CB38</f>
        <v>35</v>
      </c>
      <c r="CD38" s="26">
        <v>12</v>
      </c>
      <c r="CE38" s="26">
        <v>27</v>
      </c>
      <c r="CF38" s="26">
        <f t="shared" ref="CF38:CF40" si="98">CD38+CE38</f>
        <v>39</v>
      </c>
      <c r="CG38" s="26">
        <v>15</v>
      </c>
      <c r="CH38" s="26">
        <v>32</v>
      </c>
      <c r="CI38" s="26">
        <f t="shared" ref="CI38" si="99">CG38+CH38</f>
        <v>47</v>
      </c>
      <c r="CJ38" s="26">
        <v>24</v>
      </c>
      <c r="CK38" s="26">
        <v>39</v>
      </c>
      <c r="CL38" s="26">
        <f t="shared" ref="CL38" si="100">CJ38+CK38</f>
        <v>63</v>
      </c>
      <c r="CM38" s="26">
        <v>13</v>
      </c>
      <c r="CN38" s="26">
        <v>43</v>
      </c>
      <c r="CO38" s="26">
        <f t="shared" ref="CO38" si="101">CM38+CN38</f>
        <v>56</v>
      </c>
      <c r="CP38" s="26">
        <v>29</v>
      </c>
      <c r="CQ38" s="26">
        <v>49</v>
      </c>
      <c r="CR38" s="26">
        <f t="shared" ref="CR38" si="102">CP38+CQ38</f>
        <v>78</v>
      </c>
      <c r="CS38" s="26">
        <v>32</v>
      </c>
      <c r="CT38" s="26">
        <v>56</v>
      </c>
      <c r="CU38" s="26">
        <f t="shared" ref="CU38" si="103">CS38+CT38</f>
        <v>88</v>
      </c>
      <c r="CV38" s="26">
        <v>34</v>
      </c>
      <c r="CW38" s="26">
        <v>68</v>
      </c>
      <c r="CX38" s="26">
        <f t="shared" ref="CX38" si="104">CV38+CW38</f>
        <v>102</v>
      </c>
      <c r="CY38" s="26">
        <v>38</v>
      </c>
      <c r="CZ38" s="26">
        <v>76</v>
      </c>
      <c r="DA38" s="26">
        <f t="shared" ref="DA38" si="105">CY38+CZ38</f>
        <v>114</v>
      </c>
      <c r="DB38" s="26">
        <v>31</v>
      </c>
      <c r="DC38" s="26">
        <v>66</v>
      </c>
      <c r="DD38" s="26">
        <f t="shared" ref="DD38" si="106">DB38+DC38</f>
        <v>97</v>
      </c>
      <c r="DE38" s="26">
        <v>40</v>
      </c>
      <c r="DF38" s="26">
        <v>77</v>
      </c>
      <c r="DG38" s="26">
        <f t="shared" ref="DG38" si="107">DE38+DF38</f>
        <v>117</v>
      </c>
      <c r="DH38" s="26">
        <v>26</v>
      </c>
      <c r="DI38" s="26">
        <v>51</v>
      </c>
      <c r="DJ38" s="26">
        <f t="shared" ref="DJ38" si="108">DH38+DI38</f>
        <v>77</v>
      </c>
      <c r="DK38" s="26">
        <v>32</v>
      </c>
      <c r="DL38" s="26">
        <v>73</v>
      </c>
      <c r="DM38" s="26">
        <f t="shared" ref="DM38" si="109">DK38+DL38</f>
        <v>105</v>
      </c>
    </row>
    <row r="39" spans="1:117" ht="13.5" customHeight="1" x14ac:dyDescent="0.2">
      <c r="A39" s="16"/>
      <c r="E39" s="1" t="s">
        <v>61</v>
      </c>
      <c r="F39" s="11" t="str">
        <f>IF(AM37&gt;0,(AM39/AM37),"")</f>
        <v/>
      </c>
      <c r="G39" s="11" t="str">
        <f>IF(AP37&gt;0,(AP39/AP37),"")</f>
        <v/>
      </c>
      <c r="H39" s="11" t="str">
        <f>IF(AS37&gt;0,(AS39/AS37),"")</f>
        <v/>
      </c>
      <c r="I39" s="11">
        <f>IF(AV37&gt;0,(AV39/AV37),"")</f>
        <v>0.2</v>
      </c>
      <c r="J39" s="11">
        <f>IF(AY37&gt;0,(AY39/AY37),"")</f>
        <v>0.18181818181818182</v>
      </c>
      <c r="K39" s="11">
        <f>IF(BB37&gt;0,(BB39/BB37),"")</f>
        <v>0.32</v>
      </c>
      <c r="L39" s="11">
        <f>IF(BE37&gt;0,(BE39/BE37),"")</f>
        <v>0.22807017543859648</v>
      </c>
      <c r="M39" s="11">
        <f>IF(BH37&gt;0,(BH39/BH37),"")</f>
        <v>0.23255813953488372</v>
      </c>
      <c r="N39" s="11">
        <f>IF(BK37&gt;0,(BK39/BK37),"")</f>
        <v>0.27450980392156865</v>
      </c>
      <c r="O39" s="11">
        <f>IF(BN37&gt;0,(BN39/BN37),"")</f>
        <v>0.33870967741935482</v>
      </c>
      <c r="P39" s="11">
        <f>IF(BQ37&gt;0,(BQ39/BQ37),"")</f>
        <v>0.19230769230769232</v>
      </c>
      <c r="Q39" s="11">
        <f>IF(BT37&gt;0,(BT39/BT37),"")</f>
        <v>0.26470588235294118</v>
      </c>
      <c r="R39" s="11">
        <f>IF(BW37&gt;0,(BW39/BW37),"")</f>
        <v>0.22972972972972974</v>
      </c>
      <c r="S39" s="11">
        <f>IF(BZ37&gt;0,(BZ39/BZ37),"")</f>
        <v>0.16666666666666666</v>
      </c>
      <c r="T39" s="11">
        <f t="shared" ref="T39" si="110">IF(CC37&gt;0,(CC39/CC37),"")</f>
        <v>0.21052631578947367</v>
      </c>
      <c r="U39" s="11">
        <f>IF(CF37&gt;0,(CF39/CF37),"")</f>
        <v>0.22</v>
      </c>
      <c r="V39" s="11">
        <f>IF(CI37&gt;0,(CI39/CI37),"")</f>
        <v>0.19387755102040816</v>
      </c>
      <c r="W39" s="11">
        <f t="shared" ref="W39:W41" si="111">CL39/CL$37</f>
        <v>0.1171875</v>
      </c>
      <c r="X39" s="11">
        <f>CO39/CO$37</f>
        <v>0.18</v>
      </c>
      <c r="Y39" s="11">
        <f>CR39/CR$37</f>
        <v>0.20673076923076922</v>
      </c>
      <c r="Z39" s="11">
        <f t="shared" ref="Z39" si="112">CU39/CU$37</f>
        <v>0.22522522522522523</v>
      </c>
      <c r="AA39" s="11">
        <f t="shared" ref="AA39:AA41" si="113">CX39/CX$37</f>
        <v>0.18777292576419213</v>
      </c>
      <c r="AB39" s="11">
        <f t="shared" ref="AB39:AB41" si="114">DA39/DA$37</f>
        <v>0.16736401673640167</v>
      </c>
      <c r="AC39" s="11">
        <f t="shared" ref="AC39:AC41" si="115">DD39/DD$37</f>
        <v>0.19574468085106383</v>
      </c>
      <c r="AD39" s="11">
        <f t="shared" ref="AD39:AD41" si="116">DG39/DG$37</f>
        <v>0.1867704280155642</v>
      </c>
      <c r="AE39" s="11">
        <f>DJ39/DJ$37</f>
        <v>0.234375</v>
      </c>
      <c r="AF39" s="11">
        <f>DM39/DM$37</f>
        <v>0.13157894736842105</v>
      </c>
      <c r="AG39" s="17"/>
      <c r="AJ39" s="1" t="s">
        <v>61</v>
      </c>
      <c r="AK39" s="26"/>
      <c r="AL39" s="26"/>
      <c r="AM39" s="26"/>
      <c r="AN39" s="26"/>
      <c r="AO39" s="26"/>
      <c r="AP39" s="26"/>
      <c r="AQ39" s="26"/>
      <c r="AR39" s="26"/>
      <c r="AS39" s="26"/>
      <c r="AT39" s="26">
        <v>3</v>
      </c>
      <c r="AU39" s="26">
        <v>6</v>
      </c>
      <c r="AV39" s="26">
        <f t="shared" si="86"/>
        <v>9</v>
      </c>
      <c r="AW39" s="26">
        <v>6</v>
      </c>
      <c r="AX39" s="26">
        <v>2</v>
      </c>
      <c r="AY39" s="26">
        <f t="shared" si="87"/>
        <v>8</v>
      </c>
      <c r="AZ39" s="26">
        <v>7</v>
      </c>
      <c r="BA39" s="26">
        <v>9</v>
      </c>
      <c r="BB39" s="26">
        <f t="shared" si="88"/>
        <v>16</v>
      </c>
      <c r="BC39" s="26">
        <v>4</v>
      </c>
      <c r="BD39" s="26">
        <v>9</v>
      </c>
      <c r="BE39" s="26">
        <f t="shared" si="89"/>
        <v>13</v>
      </c>
      <c r="BF39" s="26">
        <v>5</v>
      </c>
      <c r="BG39" s="26">
        <v>5</v>
      </c>
      <c r="BH39" s="26">
        <f t="shared" si="90"/>
        <v>10</v>
      </c>
      <c r="BI39" s="26">
        <v>7</v>
      </c>
      <c r="BJ39" s="26">
        <v>7</v>
      </c>
      <c r="BK39" s="26">
        <f t="shared" si="91"/>
        <v>14</v>
      </c>
      <c r="BL39" s="26">
        <v>12</v>
      </c>
      <c r="BM39" s="26">
        <v>9</v>
      </c>
      <c r="BN39" s="26">
        <f t="shared" si="92"/>
        <v>21</v>
      </c>
      <c r="BO39" s="26">
        <v>4</v>
      </c>
      <c r="BP39" s="26">
        <v>6</v>
      </c>
      <c r="BQ39" s="26">
        <f t="shared" si="93"/>
        <v>10</v>
      </c>
      <c r="BR39" s="26">
        <v>9</v>
      </c>
      <c r="BS39" s="26">
        <v>9</v>
      </c>
      <c r="BT39" s="26">
        <f t="shared" si="94"/>
        <v>18</v>
      </c>
      <c r="BU39" s="26">
        <v>12</v>
      </c>
      <c r="BV39" s="26">
        <v>5</v>
      </c>
      <c r="BW39" s="26">
        <f t="shared" si="95"/>
        <v>17</v>
      </c>
      <c r="BX39" s="26">
        <v>7</v>
      </c>
      <c r="BY39" s="26">
        <v>6</v>
      </c>
      <c r="BZ39" s="26">
        <f t="shared" si="96"/>
        <v>13</v>
      </c>
      <c r="CA39" s="26">
        <v>11</v>
      </c>
      <c r="CB39" s="26">
        <v>9</v>
      </c>
      <c r="CC39" s="26">
        <f t="shared" si="97"/>
        <v>20</v>
      </c>
      <c r="CD39" s="26">
        <v>10</v>
      </c>
      <c r="CE39" s="26">
        <v>12</v>
      </c>
      <c r="CF39" s="26">
        <f t="shared" si="98"/>
        <v>22</v>
      </c>
      <c r="CG39" s="26">
        <v>10</v>
      </c>
      <c r="CH39" s="26">
        <v>9</v>
      </c>
      <c r="CI39" s="26">
        <f>CG39+CH39</f>
        <v>19</v>
      </c>
      <c r="CJ39" s="26">
        <v>10</v>
      </c>
      <c r="CK39" s="26">
        <v>5</v>
      </c>
      <c r="CL39" s="26">
        <f>CJ39+CK39</f>
        <v>15</v>
      </c>
      <c r="CM39" s="26">
        <v>14</v>
      </c>
      <c r="CN39" s="26">
        <v>13</v>
      </c>
      <c r="CO39" s="26">
        <f>CM39+CN39</f>
        <v>27</v>
      </c>
      <c r="CP39" s="26">
        <v>21</v>
      </c>
      <c r="CQ39" s="26">
        <v>22</v>
      </c>
      <c r="CR39" s="26">
        <f>CP39+CQ39</f>
        <v>43</v>
      </c>
      <c r="CS39" s="26">
        <v>28</v>
      </c>
      <c r="CT39" s="26">
        <v>22</v>
      </c>
      <c r="CU39" s="26">
        <f>CS39+CT39</f>
        <v>50</v>
      </c>
      <c r="CV39" s="26">
        <v>23</v>
      </c>
      <c r="CW39" s="26">
        <v>20</v>
      </c>
      <c r="CX39" s="26">
        <f>CV39+CW39</f>
        <v>43</v>
      </c>
      <c r="CY39" s="26">
        <v>27</v>
      </c>
      <c r="CZ39" s="26">
        <v>13</v>
      </c>
      <c r="DA39" s="26">
        <f>CY39+CZ39</f>
        <v>40</v>
      </c>
      <c r="DB39" s="26">
        <v>23</v>
      </c>
      <c r="DC39" s="26">
        <v>23</v>
      </c>
      <c r="DD39" s="26">
        <f>DB39+DC39</f>
        <v>46</v>
      </c>
      <c r="DE39" s="26">
        <v>32</v>
      </c>
      <c r="DF39" s="26">
        <v>16</v>
      </c>
      <c r="DG39" s="26">
        <f>DE39+DF39</f>
        <v>48</v>
      </c>
      <c r="DH39" s="26">
        <v>26</v>
      </c>
      <c r="DI39" s="26">
        <v>19</v>
      </c>
      <c r="DJ39" s="26">
        <f>DH39+DI39</f>
        <v>45</v>
      </c>
      <c r="DK39" s="26">
        <v>14</v>
      </c>
      <c r="DL39" s="26">
        <v>11</v>
      </c>
      <c r="DM39" s="26">
        <f>DK39+DL39</f>
        <v>25</v>
      </c>
    </row>
    <row r="40" spans="1:117" ht="13.5" customHeight="1" x14ac:dyDescent="0.2">
      <c r="A40" s="16"/>
      <c r="E40" s="1" t="s">
        <v>62</v>
      </c>
      <c r="F40" s="13" t="str">
        <f>IF(AM37&gt;0,(AM40/AM37),"")</f>
        <v/>
      </c>
      <c r="G40" s="13" t="str">
        <f>IF(AP37&gt;0,(AP40/AP37),"")</f>
        <v/>
      </c>
      <c r="H40" s="13" t="str">
        <f>IF(AS37&gt;0,(AS40/AS37),"")</f>
        <v/>
      </c>
      <c r="I40" s="13">
        <f>IF(AV37&gt;0,(AV40/AV37),"")</f>
        <v>4.4444444444444446E-2</v>
      </c>
      <c r="J40" s="13">
        <f>IF(AY37&gt;0,(AY40/AY37),"")</f>
        <v>4.5454545454545456E-2</v>
      </c>
      <c r="K40" s="13">
        <f>IF(BB37&gt;0,(BB40/BB37),"")</f>
        <v>0.14000000000000001</v>
      </c>
      <c r="L40" s="13">
        <f>IF(BE37&gt;0,(BE40/BE37),"")</f>
        <v>7.0175438596491224E-2</v>
      </c>
      <c r="M40" s="13">
        <f>IF(BH37&gt;0,(BH40/BH37),"")</f>
        <v>6.9767441860465115E-2</v>
      </c>
      <c r="N40" s="13">
        <f>IF(BK37&gt;0,(BK40/BK37),"")</f>
        <v>5.8823529411764705E-2</v>
      </c>
      <c r="O40" s="13">
        <f>IF(BN37&gt;0,(BN40/BN37),"")</f>
        <v>4.8387096774193547E-2</v>
      </c>
      <c r="P40" s="13">
        <f>IF(BQ37&gt;0,(BQ40/BQ37),"")</f>
        <v>3.8461538461538464E-2</v>
      </c>
      <c r="Q40" s="13">
        <f>IF(BT37&gt;0,(BT40/BT37),"")</f>
        <v>2.9411764705882353E-2</v>
      </c>
      <c r="R40" s="13">
        <f>IF(BW37&gt;0,(BW40/BW37),"")</f>
        <v>4.0540540540540543E-2</v>
      </c>
      <c r="S40" s="13">
        <f>IF(BZ37&gt;0,(BZ40/BZ37),"")</f>
        <v>2.564102564102564E-2</v>
      </c>
      <c r="T40" s="13">
        <f t="shared" ref="T40" si="117">IF(CC37&gt;0,(CC40/CC37),"")</f>
        <v>3.1578947368421054E-2</v>
      </c>
      <c r="U40" s="13">
        <f>IF(CF37&gt;0,(CF40/CF37),"")</f>
        <v>0.03</v>
      </c>
      <c r="V40" s="13">
        <f>IF(CI37&gt;0,(CI40/CI37),"")</f>
        <v>2.0408163265306121E-2</v>
      </c>
      <c r="W40" s="13">
        <f t="shared" si="111"/>
        <v>1.5625E-2</v>
      </c>
      <c r="X40" s="13">
        <f>CO40/CO$37</f>
        <v>0.04</v>
      </c>
      <c r="Y40" s="13">
        <f>CR40/CR$37</f>
        <v>3.3653846153846152E-2</v>
      </c>
      <c r="Z40" s="13">
        <f>CU40/CU$37</f>
        <v>1.3513513513513514E-2</v>
      </c>
      <c r="AA40" s="13">
        <f t="shared" si="113"/>
        <v>1.7467248908296942E-2</v>
      </c>
      <c r="AB40" s="13">
        <f t="shared" si="114"/>
        <v>2.0920502092050208E-2</v>
      </c>
      <c r="AC40" s="13">
        <f t="shared" si="115"/>
        <v>3.4042553191489362E-2</v>
      </c>
      <c r="AD40" s="13">
        <f t="shared" si="116"/>
        <v>2.7237354085603113E-2</v>
      </c>
      <c r="AE40" s="13">
        <f>DJ40/DJ$37</f>
        <v>3.125E-2</v>
      </c>
      <c r="AF40" s="13">
        <f>DM40/DM$37</f>
        <v>3.6842105263157891E-2</v>
      </c>
      <c r="AG40" s="17"/>
      <c r="AJ40" s="1" t="s">
        <v>62</v>
      </c>
      <c r="AK40" s="26"/>
      <c r="AL40" s="26"/>
      <c r="AM40" s="26"/>
      <c r="AN40" s="26"/>
      <c r="AO40" s="26"/>
      <c r="AP40" s="26"/>
      <c r="AQ40" s="26"/>
      <c r="AR40" s="26"/>
      <c r="AS40" s="26"/>
      <c r="AT40" s="26">
        <v>2</v>
      </c>
      <c r="AU40" s="26">
        <v>0</v>
      </c>
      <c r="AV40" s="26">
        <f t="shared" si="86"/>
        <v>2</v>
      </c>
      <c r="AW40" s="26">
        <v>1</v>
      </c>
      <c r="AX40" s="26">
        <v>1</v>
      </c>
      <c r="AY40" s="26">
        <f t="shared" si="87"/>
        <v>2</v>
      </c>
      <c r="AZ40" s="26">
        <v>6</v>
      </c>
      <c r="BA40" s="26">
        <v>1</v>
      </c>
      <c r="BB40" s="26">
        <f t="shared" si="88"/>
        <v>7</v>
      </c>
      <c r="BC40" s="26">
        <v>4</v>
      </c>
      <c r="BD40" s="26">
        <v>0</v>
      </c>
      <c r="BE40" s="26">
        <f t="shared" si="89"/>
        <v>4</v>
      </c>
      <c r="BF40" s="26">
        <v>3</v>
      </c>
      <c r="BG40" s="26">
        <v>0</v>
      </c>
      <c r="BH40" s="26">
        <f t="shared" si="90"/>
        <v>3</v>
      </c>
      <c r="BI40" s="26">
        <v>3</v>
      </c>
      <c r="BJ40" s="26">
        <v>0</v>
      </c>
      <c r="BK40" s="26">
        <f t="shared" si="91"/>
        <v>3</v>
      </c>
      <c r="BL40" s="26">
        <v>2</v>
      </c>
      <c r="BM40" s="26">
        <v>1</v>
      </c>
      <c r="BN40" s="26">
        <f t="shared" si="92"/>
        <v>3</v>
      </c>
      <c r="BO40" s="26">
        <v>2</v>
      </c>
      <c r="BP40" s="26">
        <v>0</v>
      </c>
      <c r="BQ40" s="26">
        <f t="shared" si="93"/>
        <v>2</v>
      </c>
      <c r="BR40" s="26">
        <v>0</v>
      </c>
      <c r="BS40" s="26">
        <v>2</v>
      </c>
      <c r="BT40" s="26">
        <f t="shared" si="94"/>
        <v>2</v>
      </c>
      <c r="BU40" s="26">
        <v>3</v>
      </c>
      <c r="BV40" s="26">
        <v>0</v>
      </c>
      <c r="BW40" s="26">
        <f t="shared" si="95"/>
        <v>3</v>
      </c>
      <c r="BX40" s="26">
        <v>1</v>
      </c>
      <c r="BY40" s="26">
        <v>1</v>
      </c>
      <c r="BZ40" s="26">
        <f t="shared" si="96"/>
        <v>2</v>
      </c>
      <c r="CA40" s="26">
        <v>2</v>
      </c>
      <c r="CB40" s="26">
        <v>1</v>
      </c>
      <c r="CC40" s="26">
        <f t="shared" si="97"/>
        <v>3</v>
      </c>
      <c r="CD40" s="26">
        <v>2</v>
      </c>
      <c r="CE40" s="26">
        <v>1</v>
      </c>
      <c r="CF40" s="26">
        <f t="shared" si="98"/>
        <v>3</v>
      </c>
      <c r="CG40" s="26">
        <v>0</v>
      </c>
      <c r="CH40" s="26">
        <v>2</v>
      </c>
      <c r="CI40" s="26">
        <f>CG40+CH40</f>
        <v>2</v>
      </c>
      <c r="CJ40" s="26">
        <v>2</v>
      </c>
      <c r="CK40" s="26">
        <v>0</v>
      </c>
      <c r="CL40" s="26">
        <f>CJ40+CK40</f>
        <v>2</v>
      </c>
      <c r="CM40" s="26">
        <v>4</v>
      </c>
      <c r="CN40" s="26">
        <v>2</v>
      </c>
      <c r="CO40" s="26">
        <f>CM40+CN40</f>
        <v>6</v>
      </c>
      <c r="CP40" s="26">
        <v>1</v>
      </c>
      <c r="CQ40" s="26">
        <v>6</v>
      </c>
      <c r="CR40" s="26">
        <f>CP40+CQ40</f>
        <v>7</v>
      </c>
      <c r="CS40" s="26">
        <v>2</v>
      </c>
      <c r="CT40" s="26">
        <v>1</v>
      </c>
      <c r="CU40" s="26">
        <f>CS40+CT40</f>
        <v>3</v>
      </c>
      <c r="CV40" s="26">
        <v>3</v>
      </c>
      <c r="CW40" s="26">
        <v>1</v>
      </c>
      <c r="CX40" s="26">
        <f>CV40+CW40</f>
        <v>4</v>
      </c>
      <c r="CY40" s="26">
        <v>4</v>
      </c>
      <c r="CZ40" s="26">
        <v>1</v>
      </c>
      <c r="DA40" s="26">
        <f>CY40+CZ40</f>
        <v>5</v>
      </c>
      <c r="DB40" s="26">
        <v>4</v>
      </c>
      <c r="DC40" s="26">
        <v>4</v>
      </c>
      <c r="DD40" s="26">
        <f>DB40+DC40</f>
        <v>8</v>
      </c>
      <c r="DE40" s="26">
        <v>4</v>
      </c>
      <c r="DF40" s="26">
        <v>3</v>
      </c>
      <c r="DG40" s="26">
        <f>DE40+DF40</f>
        <v>7</v>
      </c>
      <c r="DH40" s="26">
        <v>4</v>
      </c>
      <c r="DI40" s="26">
        <v>2</v>
      </c>
      <c r="DJ40" s="26">
        <f>DH40+DI40</f>
        <v>6</v>
      </c>
      <c r="DK40" s="26">
        <v>3</v>
      </c>
      <c r="DL40" s="26">
        <v>4</v>
      </c>
      <c r="DM40" s="26">
        <f>DK40+DL40</f>
        <v>7</v>
      </c>
    </row>
    <row r="41" spans="1:117" ht="13.5" customHeight="1" x14ac:dyDescent="0.2">
      <c r="A41" s="16"/>
      <c r="E41" s="2"/>
      <c r="F41" s="11" t="str">
        <f>IF(AM37&gt;0,(AM41/AM37),"")</f>
        <v/>
      </c>
      <c r="G41" s="11" t="str">
        <f>IF(AP37&gt;0,(AP41/AP37),"")</f>
        <v/>
      </c>
      <c r="H41" s="11" t="str">
        <f>IF(AS37&gt;0,(AS41/AS37),"")</f>
        <v/>
      </c>
      <c r="I41" s="11">
        <f>IF(AV37&gt;0,(AV41/AV37),"")</f>
        <v>0.57777777777777772</v>
      </c>
      <c r="J41" s="11">
        <f>IF(AY37&gt;0,(AY41/AY37),"")</f>
        <v>0.40909090909090912</v>
      </c>
      <c r="K41" s="11">
        <f>IF(BB37&gt;0,(BB41/BB37),"")</f>
        <v>0.7</v>
      </c>
      <c r="L41" s="11">
        <f>IF(BE37&gt;0,(BE41/BE37),"")</f>
        <v>0.56140350877192979</v>
      </c>
      <c r="M41" s="11">
        <f>IF(BH37&gt;0,(BH41/BH37),"")</f>
        <v>0.62790697674418605</v>
      </c>
      <c r="N41" s="11">
        <f>IF(BK37&gt;0,(BK41/BK37),"")</f>
        <v>0.60784313725490191</v>
      </c>
      <c r="O41" s="11">
        <f>IF(BN37&gt;0,(BN41/BN37),"")</f>
        <v>0.66129032258064513</v>
      </c>
      <c r="P41" s="11">
        <f>IF(BQ37&gt;0,(BQ41/BQ37),"")</f>
        <v>0.48076923076923078</v>
      </c>
      <c r="Q41" s="11">
        <f>IF(BT37&gt;0,(BT41/BT37),"")</f>
        <v>0.66176470588235292</v>
      </c>
      <c r="R41" s="11">
        <f>IF(BW37&gt;0,(BW41/BW37),"")</f>
        <v>0.41891891891891891</v>
      </c>
      <c r="S41" s="11">
        <f>IF(BZ37&gt;0,(BZ41/BZ37),"")</f>
        <v>0.66666666666666663</v>
      </c>
      <c r="T41" s="11">
        <f t="shared" ref="T41" si="118">IF(CC37&gt;0,(CC41/CC37),"")</f>
        <v>0.61052631578947369</v>
      </c>
      <c r="U41" s="11">
        <f>IF(CF37&gt;0,(CF41/CF37),"")</f>
        <v>0.64</v>
      </c>
      <c r="V41" s="11">
        <f>IF(CI37&gt;0,(CI41/CI37),"")</f>
        <v>0.69387755102040816</v>
      </c>
      <c r="W41" s="11">
        <f t="shared" si="111"/>
        <v>0.625</v>
      </c>
      <c r="X41" s="11">
        <f>CO41/CO$37</f>
        <v>0.59333333333333338</v>
      </c>
      <c r="Y41" s="11">
        <f>CR41/CR$37</f>
        <v>0.61538461538461542</v>
      </c>
      <c r="Z41" s="11">
        <f>CU41/CU$37</f>
        <v>0.63513513513513509</v>
      </c>
      <c r="AA41" s="11">
        <f t="shared" si="113"/>
        <v>0.6506550218340611</v>
      </c>
      <c r="AB41" s="11">
        <f t="shared" si="114"/>
        <v>0.66527196652719667</v>
      </c>
      <c r="AC41" s="11">
        <f t="shared" si="115"/>
        <v>0.64255319148936174</v>
      </c>
      <c r="AD41" s="11">
        <f t="shared" si="116"/>
        <v>0.66926070038910501</v>
      </c>
      <c r="AE41" s="11">
        <f>DJ41/DJ$37</f>
        <v>0.66666666666666663</v>
      </c>
      <c r="AF41" s="11">
        <f>DM41/DM$37</f>
        <v>0.72105263157894739</v>
      </c>
      <c r="AG41" s="17"/>
      <c r="AJ41" s="5" t="s">
        <v>88</v>
      </c>
      <c r="AK41" s="26"/>
      <c r="AL41" s="26"/>
      <c r="AM41" s="26"/>
      <c r="AN41" s="26"/>
      <c r="AO41" s="26"/>
      <c r="AP41" s="26"/>
      <c r="AQ41" s="26"/>
      <c r="AR41" s="26"/>
      <c r="AS41" s="26"/>
      <c r="AT41" s="26">
        <f t="shared" ref="AT41:BT41" si="119">SUM(AT38:AT40)</f>
        <v>9</v>
      </c>
      <c r="AU41" s="26">
        <f t="shared" si="119"/>
        <v>17</v>
      </c>
      <c r="AV41" s="26">
        <f t="shared" si="119"/>
        <v>26</v>
      </c>
      <c r="AW41" s="26">
        <f t="shared" si="119"/>
        <v>11</v>
      </c>
      <c r="AX41" s="26">
        <f t="shared" si="119"/>
        <v>7</v>
      </c>
      <c r="AY41" s="26">
        <f t="shared" si="119"/>
        <v>18</v>
      </c>
      <c r="AZ41" s="26">
        <f t="shared" si="119"/>
        <v>14</v>
      </c>
      <c r="BA41" s="26">
        <f t="shared" si="119"/>
        <v>21</v>
      </c>
      <c r="BB41" s="26">
        <f t="shared" si="119"/>
        <v>35</v>
      </c>
      <c r="BC41" s="26">
        <f>SUM(BC38:BC40)</f>
        <v>11</v>
      </c>
      <c r="BD41" s="26">
        <f t="shared" si="119"/>
        <v>21</v>
      </c>
      <c r="BE41" s="26">
        <f t="shared" si="119"/>
        <v>32</v>
      </c>
      <c r="BF41" s="26">
        <f t="shared" si="119"/>
        <v>14</v>
      </c>
      <c r="BG41" s="26">
        <f t="shared" si="119"/>
        <v>13</v>
      </c>
      <c r="BH41" s="26">
        <f t="shared" si="119"/>
        <v>27</v>
      </c>
      <c r="BI41" s="26">
        <f t="shared" si="119"/>
        <v>15</v>
      </c>
      <c r="BJ41" s="26">
        <f t="shared" si="119"/>
        <v>16</v>
      </c>
      <c r="BK41" s="26">
        <f t="shared" si="119"/>
        <v>31</v>
      </c>
      <c r="BL41" s="26">
        <f t="shared" si="119"/>
        <v>22</v>
      </c>
      <c r="BM41" s="26">
        <f t="shared" si="119"/>
        <v>19</v>
      </c>
      <c r="BN41" s="26">
        <f t="shared" si="119"/>
        <v>41</v>
      </c>
      <c r="BO41" s="26">
        <f t="shared" si="119"/>
        <v>9</v>
      </c>
      <c r="BP41" s="26">
        <f t="shared" si="119"/>
        <v>16</v>
      </c>
      <c r="BQ41" s="26">
        <f t="shared" si="119"/>
        <v>25</v>
      </c>
      <c r="BR41" s="26">
        <f t="shared" si="119"/>
        <v>20</v>
      </c>
      <c r="BS41" s="26">
        <f t="shared" si="119"/>
        <v>25</v>
      </c>
      <c r="BT41" s="26">
        <f t="shared" si="119"/>
        <v>45</v>
      </c>
      <c r="BU41" s="26">
        <f>SUM(BU38:BU40)</f>
        <v>25</v>
      </c>
      <c r="BV41" s="26">
        <f t="shared" ref="BV41:CG41" si="120">SUM(BV38:BV40)</f>
        <v>6</v>
      </c>
      <c r="BW41" s="26">
        <f t="shared" si="120"/>
        <v>31</v>
      </c>
      <c r="BX41" s="26">
        <f t="shared" si="120"/>
        <v>23</v>
      </c>
      <c r="BY41" s="26">
        <f t="shared" si="120"/>
        <v>29</v>
      </c>
      <c r="BZ41" s="26">
        <f t="shared" si="120"/>
        <v>52</v>
      </c>
      <c r="CA41" s="26">
        <f t="shared" si="120"/>
        <v>22</v>
      </c>
      <c r="CB41" s="26">
        <f t="shared" si="120"/>
        <v>36</v>
      </c>
      <c r="CC41" s="26">
        <f t="shared" si="120"/>
        <v>58</v>
      </c>
      <c r="CD41" s="26">
        <f t="shared" si="120"/>
        <v>24</v>
      </c>
      <c r="CE41" s="26">
        <f t="shared" si="120"/>
        <v>40</v>
      </c>
      <c r="CF41" s="26">
        <f t="shared" si="120"/>
        <v>64</v>
      </c>
      <c r="CG41" s="26">
        <f t="shared" si="120"/>
        <v>25</v>
      </c>
      <c r="CH41" s="26">
        <f>SUM(CH38:CH40)</f>
        <v>43</v>
      </c>
      <c r="CI41" s="26">
        <f t="shared" ref="CI41" si="121">SUM(CI38:CI40)</f>
        <v>68</v>
      </c>
      <c r="CJ41" s="26">
        <f>SUM(CJ38:CJ40)</f>
        <v>36</v>
      </c>
      <c r="CK41" s="26">
        <f>SUM(CK38:CK40)</f>
        <v>44</v>
      </c>
      <c r="CL41" s="26">
        <f t="shared" ref="CL41" si="122">SUM(CL38:CL40)</f>
        <v>80</v>
      </c>
      <c r="CM41" s="26">
        <f>SUM(CM38:CM40)</f>
        <v>31</v>
      </c>
      <c r="CN41" s="26">
        <f>SUM(CN38:CN40)</f>
        <v>58</v>
      </c>
      <c r="CO41" s="26">
        <f t="shared" ref="CO41" si="123">SUM(CO38:CO40)</f>
        <v>89</v>
      </c>
      <c r="CP41" s="26">
        <f>SUM(CP38:CP40)</f>
        <v>51</v>
      </c>
      <c r="CQ41" s="26">
        <f>SUM(CQ38:CQ40)</f>
        <v>77</v>
      </c>
      <c r="CR41" s="26">
        <f t="shared" ref="CR41" si="124">SUM(CR38:CR40)</f>
        <v>128</v>
      </c>
      <c r="CS41" s="26">
        <f>SUM(CS38:CS40)</f>
        <v>62</v>
      </c>
      <c r="CT41" s="26">
        <f>SUM(CT38:CT40)</f>
        <v>79</v>
      </c>
      <c r="CU41" s="26">
        <f t="shared" ref="CU41:CV41" si="125">SUM(CU38:CU40)</f>
        <v>141</v>
      </c>
      <c r="CV41" s="26">
        <f t="shared" si="125"/>
        <v>60</v>
      </c>
      <c r="CW41" s="26">
        <f>SUM(CW38:CW40)</f>
        <v>89</v>
      </c>
      <c r="CX41" s="26">
        <f t="shared" ref="CX41:CY41" si="126">SUM(CX38:CX40)</f>
        <v>149</v>
      </c>
      <c r="CY41" s="26">
        <f t="shared" si="126"/>
        <v>69</v>
      </c>
      <c r="CZ41" s="26">
        <f>SUM(CZ38:CZ40)</f>
        <v>90</v>
      </c>
      <c r="DA41" s="26">
        <f t="shared" ref="DA41:DB41" si="127">SUM(DA38:DA40)</f>
        <v>159</v>
      </c>
      <c r="DB41" s="26">
        <f t="shared" si="127"/>
        <v>58</v>
      </c>
      <c r="DC41" s="26">
        <f>SUM(DC38:DC40)</f>
        <v>93</v>
      </c>
      <c r="DD41" s="26">
        <f t="shared" ref="DD41:DE41" si="128">SUM(DD38:DD40)</f>
        <v>151</v>
      </c>
      <c r="DE41" s="26">
        <f t="shared" si="128"/>
        <v>76</v>
      </c>
      <c r="DF41" s="26">
        <f>SUM(DF38:DF40)</f>
        <v>96</v>
      </c>
      <c r="DG41" s="26">
        <f t="shared" ref="DG41:DH41" si="129">SUM(DG38:DG40)</f>
        <v>172</v>
      </c>
      <c r="DH41" s="26">
        <f t="shared" si="129"/>
        <v>56</v>
      </c>
      <c r="DI41" s="26">
        <f>SUM(DI38:DI40)</f>
        <v>72</v>
      </c>
      <c r="DJ41" s="26">
        <f t="shared" ref="DJ41:DK41" si="130">SUM(DJ38:DJ40)</f>
        <v>128</v>
      </c>
      <c r="DK41" s="26">
        <f t="shared" si="130"/>
        <v>49</v>
      </c>
      <c r="DL41" s="26">
        <f>SUM(DL38:DL40)</f>
        <v>88</v>
      </c>
      <c r="DM41" s="26">
        <f t="shared" ref="DM41" si="131">SUM(DM38:DM40)</f>
        <v>137</v>
      </c>
    </row>
    <row r="42" spans="1:117" ht="13.5" customHeight="1" x14ac:dyDescent="0.25">
      <c r="A42" s="16"/>
      <c r="C42" s="2" t="s">
        <v>117</v>
      </c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7"/>
      <c r="AK42" s="52" t="s">
        <v>117</v>
      </c>
      <c r="AL42" s="61"/>
      <c r="AM42" s="61"/>
      <c r="AN42" s="61"/>
      <c r="AO42" s="61"/>
      <c r="AP42" s="61"/>
      <c r="AQ42" s="61"/>
      <c r="AR42" s="61"/>
      <c r="AS42" s="61"/>
      <c r="AT42" s="61"/>
      <c r="AU42" s="61"/>
      <c r="AV42" s="61"/>
      <c r="AW42" s="61"/>
      <c r="AX42" s="61"/>
      <c r="AY42" s="61"/>
      <c r="AZ42" s="61"/>
      <c r="BA42" s="61"/>
      <c r="BB42" s="61"/>
      <c r="BC42" s="61"/>
      <c r="BD42" s="61"/>
      <c r="BE42" s="61"/>
      <c r="BF42" s="61"/>
      <c r="BG42" s="61"/>
      <c r="BH42" s="61"/>
      <c r="BI42" s="61"/>
      <c r="BJ42" s="61"/>
      <c r="BK42" s="61"/>
      <c r="BL42" s="61"/>
      <c r="BM42" s="61"/>
      <c r="BN42" s="61"/>
      <c r="BO42" s="61"/>
      <c r="BP42" s="61"/>
      <c r="BQ42" s="61"/>
      <c r="BR42" s="61"/>
      <c r="BS42" s="61"/>
      <c r="BT42" s="61"/>
      <c r="BU42" s="61"/>
      <c r="BV42" s="61"/>
      <c r="BW42" s="61"/>
      <c r="BX42" s="61"/>
      <c r="BY42" s="61"/>
      <c r="BZ42" s="61"/>
      <c r="CA42" s="61"/>
      <c r="CB42" s="61"/>
      <c r="CC42" s="61"/>
      <c r="CD42" s="61"/>
      <c r="CE42" s="61"/>
      <c r="CF42" s="61"/>
      <c r="CG42" s="61"/>
      <c r="CH42" s="61"/>
      <c r="CI42" s="61"/>
      <c r="CJ42" s="61"/>
      <c r="CK42" s="61"/>
      <c r="CL42" s="61"/>
      <c r="CM42" s="61"/>
      <c r="CN42" s="61"/>
      <c r="CO42" s="61"/>
      <c r="CP42" s="61"/>
      <c r="CQ42" s="61"/>
      <c r="CR42" s="61"/>
      <c r="CS42" s="61"/>
      <c r="CT42" s="61"/>
      <c r="CU42" s="61"/>
      <c r="CV42" s="61"/>
      <c r="CW42" s="61"/>
      <c r="CX42" s="61"/>
      <c r="CY42" s="61"/>
      <c r="CZ42" s="61"/>
      <c r="DA42" s="61"/>
      <c r="DB42" s="61"/>
      <c r="DC42" s="61"/>
      <c r="DD42" s="61"/>
      <c r="DE42" s="61"/>
      <c r="DF42" s="61"/>
      <c r="DG42" s="61"/>
      <c r="DH42" s="61"/>
      <c r="DI42" s="61"/>
      <c r="DJ42" s="61"/>
      <c r="DK42" s="55"/>
      <c r="DL42" s="55"/>
      <c r="DM42" s="55"/>
    </row>
    <row r="43" spans="1:117" ht="13.5" customHeight="1" x14ac:dyDescent="0.2">
      <c r="A43" s="16"/>
      <c r="D43" s="1" t="s">
        <v>65</v>
      </c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8">
        <f>CR43</f>
        <v>1302</v>
      </c>
      <c r="Z43" s="8">
        <f>CU43</f>
        <v>1400</v>
      </c>
      <c r="AA43" s="8">
        <f>CX43</f>
        <v>1439</v>
      </c>
      <c r="AB43" s="8">
        <f>DA43</f>
        <v>1335</v>
      </c>
      <c r="AC43" s="8">
        <f>DD43</f>
        <v>1325</v>
      </c>
      <c r="AD43" s="8">
        <f>DG43</f>
        <v>1173</v>
      </c>
      <c r="AE43" s="8">
        <f>DJ43</f>
        <v>909</v>
      </c>
      <c r="AF43" s="8">
        <f>DM43</f>
        <v>842</v>
      </c>
      <c r="AG43" s="17"/>
      <c r="AI43" s="1" t="s">
        <v>65</v>
      </c>
      <c r="CR43" s="1">
        <v>1302</v>
      </c>
      <c r="CU43" s="1">
        <v>1400</v>
      </c>
      <c r="CX43" s="1">
        <v>1439</v>
      </c>
      <c r="DA43" s="1">
        <v>1335</v>
      </c>
      <c r="DD43" s="1">
        <v>1325</v>
      </c>
      <c r="DG43" s="1">
        <v>1173</v>
      </c>
      <c r="DJ43" s="1">
        <v>909</v>
      </c>
      <c r="DM43" s="1">
        <v>842</v>
      </c>
    </row>
    <row r="44" spans="1:117" ht="13.5" customHeight="1" x14ac:dyDescent="0.2">
      <c r="A44" s="16"/>
      <c r="D44" s="11" t="s">
        <v>118</v>
      </c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>
        <f>CR44/CR43</f>
        <v>0.56221198156682028</v>
      </c>
      <c r="Z44" s="11">
        <f>CU44/CU43</f>
        <v>0.53428571428571425</v>
      </c>
      <c r="AA44" s="11">
        <f>CX44/CX43</f>
        <v>0.55107713690062543</v>
      </c>
      <c r="AB44" s="11">
        <f>DA44/DA43</f>
        <v>0.59250936329588011</v>
      </c>
      <c r="AC44" s="11">
        <f>DD44/DD43</f>
        <v>0.62037735849056608</v>
      </c>
      <c r="AD44" s="11">
        <f>DG44/DG43</f>
        <v>0.61381074168797956</v>
      </c>
      <c r="AE44" s="11">
        <f>DJ44/DJ43</f>
        <v>0.63366336633663367</v>
      </c>
      <c r="AF44" s="11">
        <f>DM44/DM43</f>
        <v>0.67220902612826605</v>
      </c>
      <c r="AG44" s="17"/>
      <c r="AI44" s="11" t="s">
        <v>118</v>
      </c>
      <c r="CR44" s="1">
        <v>732</v>
      </c>
      <c r="CU44" s="1">
        <v>748</v>
      </c>
      <c r="CX44" s="1">
        <v>793</v>
      </c>
      <c r="DA44" s="1">
        <v>791</v>
      </c>
      <c r="DD44" s="1">
        <v>822</v>
      </c>
      <c r="DG44" s="1">
        <v>720</v>
      </c>
      <c r="DJ44" s="1">
        <v>576</v>
      </c>
      <c r="DM44" s="1">
        <v>566</v>
      </c>
    </row>
    <row r="45" spans="1:117" ht="13.5" customHeight="1" thickBot="1" x14ac:dyDescent="0.25">
      <c r="A45" s="16"/>
      <c r="B45" s="3"/>
      <c r="C45" s="3"/>
      <c r="D45" s="3"/>
      <c r="E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G45" s="17"/>
      <c r="BA45" s="14"/>
      <c r="BB45" s="14"/>
      <c r="BD45" s="14"/>
      <c r="BE45" s="14"/>
      <c r="BG45" s="14"/>
      <c r="BH45" s="14"/>
      <c r="BJ45" s="14"/>
      <c r="BK45" s="14"/>
      <c r="BM45" s="14"/>
      <c r="BN45" s="14"/>
      <c r="BP45" s="14"/>
      <c r="BQ45" s="14"/>
      <c r="BS45" s="14"/>
      <c r="BT45" s="14"/>
      <c r="BV45" s="14"/>
      <c r="BW45" s="14"/>
      <c r="BY45" s="14"/>
      <c r="BZ45" s="14"/>
      <c r="CB45" s="14"/>
      <c r="CC45" s="14"/>
      <c r="CE45" s="14"/>
      <c r="CF45" s="14"/>
      <c r="CH45" s="14"/>
      <c r="CI45" s="14"/>
      <c r="CK45" s="14"/>
      <c r="CL45" s="14"/>
      <c r="CN45" s="14"/>
      <c r="CO45" s="14"/>
      <c r="CQ45" s="14"/>
      <c r="CR45" s="14"/>
      <c r="CT45" s="14"/>
      <c r="CU45" s="14"/>
    </row>
    <row r="46" spans="1:117" ht="13.5" customHeight="1" thickTop="1" x14ac:dyDescent="0.2">
      <c r="A46" s="16"/>
      <c r="B46" s="2"/>
      <c r="C46" s="2"/>
      <c r="D46" s="2"/>
      <c r="E46" s="2"/>
      <c r="O46" s="5" t="s">
        <v>70</v>
      </c>
      <c r="P46" s="5" t="s">
        <v>69</v>
      </c>
      <c r="Q46" s="5" t="s">
        <v>40</v>
      </c>
      <c r="R46" s="5" t="s">
        <v>39</v>
      </c>
      <c r="S46" s="5" t="s">
        <v>38</v>
      </c>
      <c r="T46" s="5" t="s">
        <v>37</v>
      </c>
      <c r="U46" s="5" t="s">
        <v>36</v>
      </c>
      <c r="V46" s="5" t="s">
        <v>34</v>
      </c>
      <c r="W46" s="5" t="s">
        <v>33</v>
      </c>
      <c r="X46" s="5" t="s">
        <v>32</v>
      </c>
      <c r="Y46" s="5" t="s">
        <v>31</v>
      </c>
      <c r="Z46" s="5" t="s">
        <v>30</v>
      </c>
      <c r="AA46" s="5" t="s">
        <v>29</v>
      </c>
      <c r="AB46" s="5" t="s">
        <v>28</v>
      </c>
      <c r="AC46" s="5" t="s">
        <v>90</v>
      </c>
      <c r="AD46" s="5" t="s">
        <v>96</v>
      </c>
      <c r="AG46" s="17"/>
      <c r="BA46" s="14"/>
      <c r="BB46" s="14"/>
      <c r="BD46" s="14"/>
      <c r="BE46" s="14"/>
      <c r="BG46" s="14"/>
      <c r="BH46" s="14"/>
      <c r="BJ46" s="14"/>
      <c r="BK46" s="14"/>
      <c r="BL46" s="52" t="s">
        <v>50</v>
      </c>
      <c r="BM46" s="52"/>
      <c r="BN46" s="52"/>
      <c r="BO46" s="52" t="s">
        <v>51</v>
      </c>
      <c r="BP46" s="52"/>
      <c r="BQ46" s="52"/>
      <c r="BR46" s="52" t="s">
        <v>52</v>
      </c>
      <c r="BS46" s="52"/>
      <c r="BT46" s="52"/>
      <c r="BU46" s="52" t="s">
        <v>53</v>
      </c>
      <c r="BV46" s="52"/>
      <c r="BW46" s="52"/>
      <c r="BX46" s="52" t="s">
        <v>54</v>
      </c>
      <c r="BY46" s="52"/>
      <c r="BZ46" s="52"/>
      <c r="CA46" s="52" t="s">
        <v>55</v>
      </c>
      <c r="CB46" s="52"/>
      <c r="CC46" s="52"/>
      <c r="CD46" s="52" t="s">
        <v>56</v>
      </c>
      <c r="CE46" s="52"/>
      <c r="CF46" s="52"/>
      <c r="CG46" s="52" t="s">
        <v>27</v>
      </c>
      <c r="CH46" s="52"/>
      <c r="CI46" s="52"/>
      <c r="CJ46" s="52" t="s">
        <v>91</v>
      </c>
      <c r="CK46" s="52"/>
      <c r="CL46" s="52"/>
      <c r="CM46" s="52" t="s">
        <v>97</v>
      </c>
      <c r="CN46" s="52"/>
      <c r="CO46" s="52"/>
      <c r="CP46" s="52" t="s">
        <v>101</v>
      </c>
      <c r="CQ46" s="52"/>
      <c r="CR46" s="52"/>
      <c r="CS46" s="52" t="s">
        <v>104</v>
      </c>
      <c r="CT46" s="52"/>
      <c r="CU46" s="52"/>
      <c r="CV46" s="52" t="s">
        <v>106</v>
      </c>
      <c r="CW46" s="52"/>
      <c r="CX46" s="52"/>
      <c r="CY46" s="52" t="s">
        <v>108</v>
      </c>
      <c r="CZ46" s="52"/>
      <c r="DA46" s="52"/>
      <c r="DB46" s="52" t="s">
        <v>112</v>
      </c>
      <c r="DC46" s="52"/>
      <c r="DD46" s="52"/>
      <c r="DE46" s="52" t="s">
        <v>115</v>
      </c>
      <c r="DF46" s="52"/>
      <c r="DG46" s="52"/>
    </row>
    <row r="47" spans="1:117" ht="13.5" customHeight="1" x14ac:dyDescent="0.2">
      <c r="A47" s="16"/>
      <c r="B47" s="2"/>
      <c r="C47" s="2"/>
      <c r="D47" s="2"/>
      <c r="E47" s="2"/>
      <c r="O47" s="5" t="s">
        <v>35</v>
      </c>
      <c r="P47" s="5" t="s">
        <v>35</v>
      </c>
      <c r="Q47" s="5" t="s">
        <v>35</v>
      </c>
      <c r="R47" s="5" t="s">
        <v>35</v>
      </c>
      <c r="S47" s="5" t="s">
        <v>35</v>
      </c>
      <c r="T47" s="5" t="s">
        <v>35</v>
      </c>
      <c r="U47" s="5" t="s">
        <v>35</v>
      </c>
      <c r="V47" s="5" t="s">
        <v>35</v>
      </c>
      <c r="W47" s="5" t="s">
        <v>35</v>
      </c>
      <c r="X47" s="5" t="s">
        <v>35</v>
      </c>
      <c r="Y47" s="5" t="s">
        <v>35</v>
      </c>
      <c r="Z47" s="5" t="s">
        <v>35</v>
      </c>
      <c r="AA47" s="5" t="s">
        <v>35</v>
      </c>
      <c r="AB47" s="5" t="s">
        <v>35</v>
      </c>
      <c r="AC47" s="5" t="s">
        <v>35</v>
      </c>
      <c r="AD47" s="5" t="s">
        <v>35</v>
      </c>
      <c r="AG47" s="17"/>
      <c r="BA47" s="14"/>
      <c r="BB47" s="14"/>
      <c r="BD47" s="14"/>
      <c r="BE47" s="14"/>
      <c r="BG47" s="14"/>
      <c r="BH47" s="14"/>
      <c r="BJ47" s="14"/>
      <c r="BK47" s="14"/>
      <c r="BL47" s="52" t="s">
        <v>12</v>
      </c>
      <c r="BM47" s="52"/>
      <c r="BN47" s="52"/>
      <c r="BO47" s="52" t="s">
        <v>13</v>
      </c>
      <c r="BP47" s="52"/>
      <c r="BQ47" s="52"/>
      <c r="BR47" s="52" t="s">
        <v>14</v>
      </c>
      <c r="BS47" s="52"/>
      <c r="BT47" s="52"/>
      <c r="BU47" s="52" t="s">
        <v>15</v>
      </c>
      <c r="BV47" s="52"/>
      <c r="BW47" s="52"/>
      <c r="BX47" s="52" t="s">
        <v>16</v>
      </c>
      <c r="BY47" s="52"/>
      <c r="BZ47" s="52"/>
      <c r="CA47" s="52" t="s">
        <v>17</v>
      </c>
      <c r="CB47" s="52"/>
      <c r="CC47" s="52"/>
      <c r="CD47" s="52" t="s">
        <v>92</v>
      </c>
      <c r="CE47" s="52"/>
      <c r="CF47" s="52"/>
      <c r="CG47" s="52" t="s">
        <v>98</v>
      </c>
      <c r="CH47" s="52"/>
      <c r="CI47" s="52"/>
      <c r="CJ47" s="52" t="s">
        <v>100</v>
      </c>
      <c r="CK47" s="52"/>
      <c r="CL47" s="52"/>
      <c r="CM47" s="52" t="s">
        <v>103</v>
      </c>
      <c r="CN47" s="52"/>
      <c r="CO47" s="52"/>
      <c r="CP47" s="52" t="s">
        <v>107</v>
      </c>
      <c r="CQ47" s="52"/>
      <c r="CR47" s="52"/>
      <c r="CS47" s="52" t="s">
        <v>109</v>
      </c>
      <c r="CT47" s="52"/>
      <c r="CU47" s="52"/>
      <c r="CV47" s="52" t="s">
        <v>113</v>
      </c>
      <c r="CW47" s="52"/>
      <c r="CX47" s="52"/>
      <c r="CY47" s="52" t="s">
        <v>116</v>
      </c>
      <c r="CZ47" s="52"/>
      <c r="DA47" s="52"/>
      <c r="DB47" s="52" t="s">
        <v>121</v>
      </c>
      <c r="DC47" s="52"/>
      <c r="DD47" s="52"/>
      <c r="DE47" s="52" t="s">
        <v>125</v>
      </c>
      <c r="DF47" s="52"/>
      <c r="DG47" s="52"/>
    </row>
    <row r="48" spans="1:117" ht="13.5" customHeight="1" x14ac:dyDescent="0.2">
      <c r="A48" s="16"/>
      <c r="B48" s="4"/>
      <c r="C48" s="4"/>
      <c r="D48" s="4"/>
      <c r="E48" s="4"/>
      <c r="O48" s="22" t="s">
        <v>33</v>
      </c>
      <c r="P48" s="22" t="s">
        <v>32</v>
      </c>
      <c r="Q48" s="22" t="s">
        <v>31</v>
      </c>
      <c r="R48" s="22" t="s">
        <v>30</v>
      </c>
      <c r="S48" s="22" t="s">
        <v>29</v>
      </c>
      <c r="T48" s="22" t="s">
        <v>28</v>
      </c>
      <c r="U48" s="22" t="s">
        <v>90</v>
      </c>
      <c r="V48" s="22" t="s">
        <v>96</v>
      </c>
      <c r="W48" s="22" t="s">
        <v>99</v>
      </c>
      <c r="X48" s="22" t="s">
        <v>102</v>
      </c>
      <c r="Y48" s="22" t="s">
        <v>105</v>
      </c>
      <c r="Z48" s="22" t="s">
        <v>110</v>
      </c>
      <c r="AA48" s="22" t="s">
        <v>111</v>
      </c>
      <c r="AB48" s="22" t="s">
        <v>114</v>
      </c>
      <c r="AC48" s="22" t="s">
        <v>119</v>
      </c>
      <c r="AD48" s="22" t="s">
        <v>126</v>
      </c>
      <c r="AG48" s="17"/>
      <c r="BA48" s="14"/>
      <c r="BB48" s="14"/>
      <c r="BD48" s="14"/>
      <c r="BE48" s="14"/>
      <c r="BG48" s="14"/>
      <c r="BH48" s="14"/>
      <c r="BJ48" s="14"/>
      <c r="BK48" s="14"/>
      <c r="BL48" s="5"/>
      <c r="BM48" s="5"/>
      <c r="BN48" s="5" t="s">
        <v>18</v>
      </c>
      <c r="BO48" s="5"/>
      <c r="BP48" s="5"/>
      <c r="BQ48" s="5" t="s">
        <v>18</v>
      </c>
      <c r="BR48" s="5"/>
      <c r="BS48" s="5"/>
      <c r="BT48" s="5" t="s">
        <v>18</v>
      </c>
      <c r="BU48" s="5"/>
      <c r="BV48" s="5"/>
      <c r="BW48" s="5" t="s">
        <v>18</v>
      </c>
      <c r="BX48" s="5"/>
      <c r="BY48" s="5"/>
      <c r="BZ48" s="5" t="s">
        <v>18</v>
      </c>
      <c r="CA48" s="5"/>
      <c r="CB48" s="5"/>
      <c r="CC48" s="5" t="s">
        <v>18</v>
      </c>
      <c r="CD48" s="5"/>
      <c r="CE48" s="5"/>
      <c r="CF48" s="5" t="s">
        <v>18</v>
      </c>
      <c r="CG48" s="5"/>
      <c r="CH48" s="5"/>
      <c r="CI48" s="5" t="s">
        <v>18</v>
      </c>
      <c r="CJ48" s="5"/>
      <c r="CK48" s="5"/>
      <c r="CL48" s="5" t="s">
        <v>18</v>
      </c>
      <c r="CM48" s="5"/>
      <c r="CN48" s="5"/>
      <c r="CO48" s="5" t="s">
        <v>18</v>
      </c>
      <c r="CP48" s="5"/>
      <c r="CQ48" s="5"/>
      <c r="CR48" s="5" t="s">
        <v>18</v>
      </c>
      <c r="CS48" s="5"/>
      <c r="CT48" s="5"/>
      <c r="CU48" s="5" t="s">
        <v>18</v>
      </c>
      <c r="CV48" s="5"/>
      <c r="CW48" s="5"/>
      <c r="CX48" s="5" t="s">
        <v>18</v>
      </c>
      <c r="CY48" s="5"/>
      <c r="CZ48" s="5"/>
      <c r="DA48" s="5" t="s">
        <v>18</v>
      </c>
      <c r="DB48" s="5"/>
      <c r="DC48" s="5"/>
      <c r="DD48" s="5" t="s">
        <v>18</v>
      </c>
      <c r="DE48" s="5"/>
      <c r="DF48" s="5"/>
      <c r="DG48" s="5" t="s">
        <v>18</v>
      </c>
    </row>
    <row r="49" spans="1:111" ht="13.5" customHeight="1" x14ac:dyDescent="0.2">
      <c r="A49" s="16"/>
      <c r="AG49" s="17"/>
      <c r="AJ49" s="5"/>
      <c r="BA49" s="14"/>
      <c r="BB49" s="14"/>
      <c r="BD49" s="14"/>
      <c r="BE49" s="14"/>
      <c r="BG49" s="14"/>
      <c r="BH49" s="14"/>
      <c r="BJ49" s="14"/>
      <c r="BK49" s="14"/>
      <c r="BM49" s="14"/>
      <c r="BN49" s="14"/>
      <c r="BP49" s="14"/>
      <c r="BQ49" s="14"/>
      <c r="BS49" s="14"/>
      <c r="BT49" s="14"/>
      <c r="BV49" s="14"/>
      <c r="BW49" s="14"/>
      <c r="BY49" s="14"/>
      <c r="BZ49" s="14"/>
      <c r="CB49" s="14"/>
      <c r="CC49" s="14"/>
      <c r="CE49" s="14"/>
      <c r="CF49" s="14"/>
      <c r="CH49" s="14"/>
      <c r="CI49" s="14"/>
      <c r="CK49" s="14"/>
      <c r="CL49" s="14"/>
      <c r="CN49" s="14"/>
      <c r="CO49" s="14"/>
      <c r="CQ49" s="14"/>
      <c r="CR49" s="14"/>
      <c r="CT49" s="14"/>
      <c r="CU49" s="14"/>
      <c r="CW49" s="14"/>
      <c r="CX49" s="14"/>
    </row>
    <row r="50" spans="1:111" ht="13.5" customHeight="1" x14ac:dyDescent="0.2">
      <c r="A50" s="16"/>
      <c r="B50" s="23" t="s">
        <v>23</v>
      </c>
      <c r="C50" s="23"/>
      <c r="D50" s="23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4"/>
      <c r="AA50" s="24"/>
      <c r="AB50" s="24"/>
      <c r="AC50" s="24"/>
      <c r="AD50" s="24"/>
      <c r="AE50" s="24"/>
      <c r="AF50" s="24"/>
      <c r="AG50" s="17"/>
      <c r="BA50" s="14"/>
      <c r="BB50" s="14"/>
      <c r="BD50" s="14"/>
      <c r="BE50" s="14"/>
      <c r="BG50" s="14"/>
      <c r="BH50" s="14"/>
      <c r="BJ50" s="14"/>
      <c r="BK50" s="14"/>
      <c r="CN50" s="14"/>
      <c r="CO50" s="14"/>
      <c r="CQ50" s="14"/>
      <c r="CR50" s="14"/>
      <c r="CT50" s="14"/>
      <c r="CU50" s="14"/>
      <c r="CW50" s="14"/>
      <c r="CX50" s="14"/>
    </row>
    <row r="51" spans="1:111" ht="13.5" customHeight="1" x14ac:dyDescent="0.25">
      <c r="A51" s="16"/>
      <c r="C51" s="2" t="s">
        <v>19</v>
      </c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17"/>
      <c r="AK51" s="52" t="s">
        <v>19</v>
      </c>
      <c r="AL51" s="55"/>
      <c r="AM51" s="55"/>
      <c r="AN51" s="55"/>
      <c r="AO51" s="55"/>
      <c r="AP51" s="55"/>
      <c r="AQ51" s="55"/>
      <c r="AR51" s="55"/>
      <c r="AS51" s="55"/>
      <c r="AT51" s="55"/>
      <c r="AU51" s="55"/>
      <c r="AV51" s="55"/>
      <c r="AW51" s="55"/>
      <c r="AX51" s="55"/>
      <c r="AY51" s="55"/>
      <c r="AZ51" s="55"/>
      <c r="BA51" s="55"/>
      <c r="BB51" s="55"/>
      <c r="BC51" s="55"/>
      <c r="BD51" s="55"/>
      <c r="BE51" s="55"/>
      <c r="BF51" s="55"/>
      <c r="BG51" s="55"/>
      <c r="BH51" s="55"/>
      <c r="BI51" s="55"/>
      <c r="BJ51" s="55"/>
      <c r="BK51" s="55"/>
      <c r="BL51" s="55"/>
      <c r="BM51" s="55"/>
      <c r="BN51" s="55"/>
      <c r="BO51" s="55"/>
      <c r="BP51" s="55"/>
      <c r="BQ51" s="55"/>
      <c r="BR51" s="55"/>
      <c r="BS51" s="55"/>
      <c r="BT51" s="55"/>
      <c r="BU51" s="55"/>
      <c r="BV51" s="55"/>
      <c r="BW51" s="55"/>
      <c r="BX51" s="55"/>
      <c r="BY51" s="55"/>
      <c r="BZ51" s="55"/>
      <c r="CA51" s="55"/>
      <c r="CB51" s="55"/>
      <c r="CC51" s="55"/>
      <c r="CD51" s="55"/>
      <c r="CE51" s="55"/>
      <c r="CF51" s="55"/>
      <c r="CG51" s="55"/>
      <c r="CH51" s="55"/>
      <c r="CI51" s="55"/>
      <c r="CJ51" s="55"/>
      <c r="CK51" s="55"/>
      <c r="CL51" s="55"/>
      <c r="CM51" s="55"/>
      <c r="CN51" s="55"/>
      <c r="CO51" s="55"/>
      <c r="CP51" s="55"/>
      <c r="CQ51" s="55"/>
      <c r="CR51" s="55"/>
      <c r="CS51" s="55"/>
      <c r="CT51" s="55"/>
      <c r="CU51" s="55"/>
      <c r="CV51" s="55"/>
      <c r="CW51" s="55"/>
      <c r="CX51" s="55"/>
      <c r="CY51" s="55"/>
      <c r="CZ51" s="55"/>
      <c r="DA51" s="55"/>
      <c r="DB51" s="55"/>
      <c r="DC51" s="55"/>
      <c r="DD51" s="55"/>
    </row>
    <row r="52" spans="1:111" ht="13.5" customHeight="1" x14ac:dyDescent="0.2">
      <c r="A52" s="16"/>
      <c r="D52" s="1" t="s">
        <v>64</v>
      </c>
      <c r="H52" s="14"/>
      <c r="O52" s="8">
        <f>BN52</f>
        <v>4170</v>
      </c>
      <c r="P52" s="8">
        <f>BQ52</f>
        <v>4112</v>
      </c>
      <c r="Q52" s="8">
        <f>BT52</f>
        <v>4379</v>
      </c>
      <c r="R52" s="8">
        <f>BW52</f>
        <v>4605</v>
      </c>
      <c r="S52" s="8">
        <f>BZ52</f>
        <v>4625</v>
      </c>
      <c r="T52" s="8">
        <f>CC52</f>
        <v>4662</v>
      </c>
      <c r="U52" s="8">
        <f>CF52</f>
        <v>4783</v>
      </c>
      <c r="V52" s="8">
        <f>CI52</f>
        <v>4896</v>
      </c>
      <c r="W52" s="8">
        <f>CL52</f>
        <v>5698</v>
      </c>
      <c r="X52" s="8">
        <f>CO52</f>
        <v>5491</v>
      </c>
      <c r="Y52" s="8">
        <f>CR52</f>
        <v>5996</v>
      </c>
      <c r="Z52" s="8">
        <f>CU52</f>
        <v>6042</v>
      </c>
      <c r="AA52" s="8">
        <f>CX52</f>
        <v>6371</v>
      </c>
      <c r="AB52" s="8">
        <f>DA52</f>
        <v>6050</v>
      </c>
      <c r="AC52" s="8">
        <f>DD52</f>
        <v>6401</v>
      </c>
      <c r="AD52" s="8">
        <f>DG52</f>
        <v>6025</v>
      </c>
      <c r="AG52" s="17"/>
      <c r="AI52" s="1" t="s">
        <v>64</v>
      </c>
      <c r="BN52" s="26">
        <v>4170</v>
      </c>
      <c r="BO52" s="26"/>
      <c r="BP52" s="26"/>
      <c r="BQ52" s="26">
        <v>4112</v>
      </c>
      <c r="BR52" s="26"/>
      <c r="BS52" s="26"/>
      <c r="BT52" s="26">
        <v>4379</v>
      </c>
      <c r="BU52" s="26"/>
      <c r="BV52" s="26"/>
      <c r="BW52" s="26">
        <v>4605</v>
      </c>
      <c r="BX52" s="26"/>
      <c r="BY52" s="26"/>
      <c r="BZ52" s="26">
        <v>4625</v>
      </c>
      <c r="CA52" s="26"/>
      <c r="CB52" s="26"/>
      <c r="CC52" s="26">
        <v>4662</v>
      </c>
      <c r="CD52" s="26"/>
      <c r="CE52" s="26"/>
      <c r="CF52" s="26">
        <v>4783</v>
      </c>
      <c r="CG52" s="26"/>
      <c r="CH52" s="26"/>
      <c r="CI52" s="26">
        <v>4896</v>
      </c>
      <c r="CJ52" s="26"/>
      <c r="CK52" s="26"/>
      <c r="CL52" s="26">
        <v>5698</v>
      </c>
      <c r="CO52" s="26">
        <v>5491</v>
      </c>
      <c r="CR52" s="26">
        <v>5996</v>
      </c>
      <c r="CU52" s="26">
        <v>6042</v>
      </c>
      <c r="CX52" s="26">
        <v>6371</v>
      </c>
      <c r="DA52" s="26">
        <v>6050</v>
      </c>
      <c r="DD52" s="26">
        <v>6401</v>
      </c>
      <c r="DG52" s="26">
        <v>6025</v>
      </c>
    </row>
    <row r="53" spans="1:111" ht="13.5" customHeight="1" x14ac:dyDescent="0.2">
      <c r="A53" s="16"/>
      <c r="D53" s="11" t="s">
        <v>59</v>
      </c>
      <c r="E53" s="1" t="s">
        <v>63</v>
      </c>
      <c r="H53" s="14"/>
      <c r="O53" s="13">
        <f>IF(BN52&gt;0,(BN53/BN52),"")</f>
        <v>1.4628297362110312E-2</v>
      </c>
      <c r="P53" s="13">
        <f>IF(BQ52&gt;0,(BQ53/BQ52),"")</f>
        <v>1.6050583657587547E-2</v>
      </c>
      <c r="Q53" s="13">
        <f>IF(BT52&gt;0,(BT53/BT52),"")</f>
        <v>1.0961406713861612E-2</v>
      </c>
      <c r="R53" s="13">
        <f>IF(BW52&gt;0,(BW53/BW52),"")</f>
        <v>1.6720955483170468E-2</v>
      </c>
      <c r="S53" s="13">
        <f>IF(BZ52&gt;0,(BZ53/BZ52),"")</f>
        <v>9.945945945945946E-3</v>
      </c>
      <c r="T53" s="13">
        <f>IF(CC52&gt;0,(CC53/CC52),"")</f>
        <v>1.2441012441012441E-2</v>
      </c>
      <c r="U53" s="13">
        <f>CF53/CF$52</f>
        <v>1.2335354380096175E-2</v>
      </c>
      <c r="V53" s="13">
        <f>CI53/CI$52</f>
        <v>1.0620915032679739E-2</v>
      </c>
      <c r="W53" s="13">
        <f>CL53/CL$52</f>
        <v>1.4391014391014392E-2</v>
      </c>
      <c r="X53" s="13">
        <f>CO53/CO$52</f>
        <v>1.1655436168275359E-2</v>
      </c>
      <c r="Y53" s="13">
        <f>CR53/CR$52</f>
        <v>1.0840560373582388E-2</v>
      </c>
      <c r="Z53" s="13">
        <f>CU53/CU$52</f>
        <v>1.2413108242303872E-2</v>
      </c>
      <c r="AA53" s="13">
        <f>CX53/CX$52</f>
        <v>1.1615131062627531E-2</v>
      </c>
      <c r="AB53" s="13">
        <f>DA53/DA$52</f>
        <v>1.4545454545454545E-2</v>
      </c>
      <c r="AC53" s="13">
        <f>DD53/DD$52</f>
        <v>1.2341821590376504E-2</v>
      </c>
      <c r="AD53" s="13">
        <f>DG53/DG$52</f>
        <v>7.9668049792531118E-3</v>
      </c>
      <c r="AG53" s="17"/>
      <c r="AI53" s="11" t="s">
        <v>59</v>
      </c>
      <c r="AJ53" s="1" t="s">
        <v>63</v>
      </c>
      <c r="BN53" s="26">
        <v>61</v>
      </c>
      <c r="BO53" s="26"/>
      <c r="BP53" s="26"/>
      <c r="BQ53" s="26">
        <v>66</v>
      </c>
      <c r="BR53" s="26"/>
      <c r="BS53" s="26"/>
      <c r="BT53" s="26">
        <v>48</v>
      </c>
      <c r="BU53" s="26"/>
      <c r="BV53" s="26"/>
      <c r="BW53" s="26">
        <v>77</v>
      </c>
      <c r="BX53" s="26"/>
      <c r="BY53" s="26"/>
      <c r="BZ53" s="26">
        <v>46</v>
      </c>
      <c r="CA53" s="26"/>
      <c r="CB53" s="26"/>
      <c r="CC53" s="26">
        <v>58</v>
      </c>
      <c r="CD53" s="26"/>
      <c r="CE53" s="26"/>
      <c r="CF53" s="26">
        <v>59</v>
      </c>
      <c r="CG53" s="26"/>
      <c r="CH53" s="26"/>
      <c r="CI53" s="26">
        <v>52</v>
      </c>
      <c r="CJ53" s="26"/>
      <c r="CK53" s="26"/>
      <c r="CL53" s="26">
        <v>82</v>
      </c>
      <c r="CO53" s="26">
        <v>64</v>
      </c>
      <c r="CR53" s="26">
        <v>65</v>
      </c>
      <c r="CU53" s="26">
        <v>75</v>
      </c>
      <c r="CX53" s="26">
        <v>74</v>
      </c>
      <c r="DA53" s="26">
        <v>88</v>
      </c>
      <c r="DD53" s="26">
        <v>79</v>
      </c>
      <c r="DG53" s="26">
        <v>48</v>
      </c>
    </row>
    <row r="54" spans="1:111" ht="13.5" customHeight="1" x14ac:dyDescent="0.2">
      <c r="A54" s="16"/>
      <c r="D54" s="2"/>
      <c r="O54" s="11">
        <f>IF(BN52&gt;0,(BN54/BN52),"")</f>
        <v>0.70335731414868108</v>
      </c>
      <c r="P54" s="11">
        <f>IF(BQ52&gt;0,(BQ54/BQ52),"")</f>
        <v>0.68847276264591439</v>
      </c>
      <c r="Q54" s="11">
        <f>IF(BT52&gt;0,(BT54/BT52),"")</f>
        <v>0.7010733044073989</v>
      </c>
      <c r="R54" s="11">
        <f>IF(BW52&gt;0,(BW54/BW52),"")</f>
        <v>0.69619978284473394</v>
      </c>
      <c r="S54" s="11">
        <f>IF(BZ52&gt;0,(BZ54/BZ52),"")</f>
        <v>0.70356756756756755</v>
      </c>
      <c r="T54" s="11">
        <f>IF(CC52&gt;0,(CC54/CC52),"")</f>
        <v>0.70141570141570142</v>
      </c>
      <c r="U54" s="11">
        <f>CF54/CF$52</f>
        <v>0.72067739912188999</v>
      </c>
      <c r="V54" s="11">
        <f>CI54/CI$52</f>
        <v>0.71200980392156865</v>
      </c>
      <c r="W54" s="11">
        <f>CL54/CL$52</f>
        <v>0.70919620919620918</v>
      </c>
      <c r="X54" s="11">
        <f>CO54/CO$52</f>
        <v>0.69950828628665085</v>
      </c>
      <c r="Y54" s="11">
        <f>CR54/CR$52</f>
        <v>0.69396264176117417</v>
      </c>
      <c r="Z54" s="11">
        <f>CU54/CU$52</f>
        <v>0.69513406156901691</v>
      </c>
      <c r="AA54" s="11">
        <f>CX54/CX$52</f>
        <v>0.70177366190550938</v>
      </c>
      <c r="AB54" s="11">
        <f>DA54/DA$52</f>
        <v>0.72743801652892559</v>
      </c>
      <c r="AC54" s="11">
        <f>DD54/DD$52</f>
        <v>0.74207155132010627</v>
      </c>
      <c r="AD54" s="11">
        <f>DG54/DG$52</f>
        <v>0.73311203319502072</v>
      </c>
      <c r="AG54" s="17"/>
      <c r="AJ54" s="5" t="s">
        <v>89</v>
      </c>
      <c r="AQ54" s="52"/>
      <c r="AR54" s="52"/>
      <c r="AS54" s="52"/>
      <c r="BN54" s="26">
        <f>BN17+BN53</f>
        <v>2933</v>
      </c>
      <c r="BO54" s="26"/>
      <c r="BP54" s="26"/>
      <c r="BQ54" s="26">
        <f>BQ17+BQ53</f>
        <v>2831</v>
      </c>
      <c r="BR54" s="26"/>
      <c r="BS54" s="26"/>
      <c r="BT54" s="26">
        <f>BT17+BT53</f>
        <v>3070</v>
      </c>
      <c r="BU54" s="26"/>
      <c r="BV54" s="26"/>
      <c r="BW54" s="26">
        <f>BW17+BW53</f>
        <v>3206</v>
      </c>
      <c r="BX54" s="26"/>
      <c r="BY54" s="26"/>
      <c r="BZ54" s="26">
        <f>BZ17+BZ53</f>
        <v>3254</v>
      </c>
      <c r="CA54" s="26"/>
      <c r="CB54" s="26"/>
      <c r="CC54" s="26">
        <f>CC17+CC53</f>
        <v>3270</v>
      </c>
      <c r="CD54" s="26"/>
      <c r="CE54" s="26"/>
      <c r="CF54" s="26">
        <f>CF17+CF53</f>
        <v>3447</v>
      </c>
      <c r="CG54" s="26"/>
      <c r="CH54" s="26"/>
      <c r="CI54" s="26">
        <f>CI17+CI53</f>
        <v>3486</v>
      </c>
      <c r="CJ54" s="26"/>
      <c r="CK54" s="26"/>
      <c r="CL54" s="26">
        <f>CL17+CL53</f>
        <v>4041</v>
      </c>
      <c r="CO54" s="26">
        <f>CO17+CO53</f>
        <v>3841</v>
      </c>
      <c r="CR54" s="26">
        <f>CR17+CR53</f>
        <v>4161</v>
      </c>
      <c r="CU54" s="26">
        <f>CU17+CU53</f>
        <v>4200</v>
      </c>
      <c r="CX54" s="26">
        <f>CX17+CX53</f>
        <v>4471</v>
      </c>
      <c r="DA54" s="26">
        <f>DA17+DA53</f>
        <v>4401</v>
      </c>
      <c r="DD54" s="26">
        <f>DD17+DD53</f>
        <v>4750</v>
      </c>
      <c r="DG54" s="26">
        <f>DG17+DG53</f>
        <v>4417</v>
      </c>
    </row>
    <row r="55" spans="1:111" ht="13.5" customHeight="1" x14ac:dyDescent="0.2">
      <c r="A55" s="16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7"/>
      <c r="AQ55" s="11"/>
    </row>
    <row r="56" spans="1:111" ht="13.5" customHeight="1" x14ac:dyDescent="0.2">
      <c r="A56" s="16"/>
      <c r="AG56" s="17"/>
      <c r="AQ56" s="11"/>
    </row>
    <row r="57" spans="1:111" ht="13.5" customHeight="1" x14ac:dyDescent="0.25">
      <c r="A57" s="16"/>
      <c r="B57" s="62" t="s">
        <v>66</v>
      </c>
      <c r="C57" s="62"/>
      <c r="D57" s="62"/>
      <c r="E57" s="62"/>
      <c r="F57" s="62"/>
      <c r="G57" s="62"/>
      <c r="H57" s="62"/>
      <c r="I57" s="62"/>
      <c r="J57" s="62"/>
      <c r="K57" s="62"/>
      <c r="L57" s="62"/>
      <c r="M57" s="62"/>
      <c r="N57" s="62"/>
      <c r="O57" s="62"/>
      <c r="P57" s="62"/>
      <c r="Q57" s="62"/>
      <c r="R57" s="62"/>
      <c r="S57" s="62"/>
      <c r="T57" s="63"/>
      <c r="U57" s="63"/>
      <c r="V57" s="63"/>
      <c r="W57" s="63"/>
      <c r="X57" s="63"/>
      <c r="Y57" s="63"/>
      <c r="Z57" s="63"/>
      <c r="AA57" s="55"/>
      <c r="AG57" s="17"/>
      <c r="AQ57" s="11"/>
    </row>
    <row r="58" spans="1:111" ht="13.5" hidden="1" customHeight="1" x14ac:dyDescent="0.2">
      <c r="A58" s="16"/>
      <c r="B58" s="1" t="s">
        <v>68</v>
      </c>
      <c r="AG58" s="17"/>
      <c r="AQ58" s="15"/>
      <c r="AR58" s="5"/>
    </row>
    <row r="59" spans="1:111" ht="13.5" customHeight="1" x14ac:dyDescent="0.25">
      <c r="A59" s="19"/>
      <c r="B59" s="64" t="s">
        <v>67</v>
      </c>
      <c r="C59" s="64"/>
      <c r="D59" s="64"/>
      <c r="E59" s="64"/>
      <c r="F59" s="64"/>
      <c r="G59" s="64"/>
      <c r="H59" s="64"/>
      <c r="I59" s="64"/>
      <c r="J59" s="64"/>
      <c r="K59" s="64"/>
      <c r="L59" s="64"/>
      <c r="M59" s="64"/>
      <c r="N59" s="64"/>
      <c r="O59" s="64"/>
      <c r="P59" s="64"/>
      <c r="Q59" s="64"/>
      <c r="R59" s="64"/>
      <c r="S59" s="64"/>
      <c r="T59" s="64"/>
      <c r="U59" s="64"/>
      <c r="V59" s="64"/>
      <c r="W59" s="64"/>
      <c r="X59" s="64"/>
      <c r="Y59" s="64"/>
      <c r="Z59" s="64"/>
      <c r="AA59" s="65"/>
      <c r="AB59" s="22"/>
      <c r="AC59" s="22"/>
      <c r="AD59" s="22"/>
      <c r="AE59" s="22"/>
      <c r="AF59" s="22" t="s">
        <v>127</v>
      </c>
      <c r="AG59" s="20"/>
      <c r="AQ59" s="15"/>
      <c r="AR59" s="5"/>
    </row>
    <row r="60" spans="1:111" ht="13.5" customHeight="1" x14ac:dyDescent="0.2">
      <c r="F60" s="6"/>
      <c r="G60" s="6"/>
      <c r="AK60" s="6"/>
      <c r="AL60" s="6"/>
      <c r="AM60" s="6"/>
      <c r="AN60" s="6"/>
      <c r="AO60" s="6"/>
      <c r="AP60" s="6"/>
      <c r="AQ60" s="6"/>
      <c r="AR60" s="6"/>
    </row>
    <row r="61" spans="1:111" ht="13.5" customHeight="1" x14ac:dyDescent="0.2">
      <c r="Q61" s="5"/>
      <c r="R61" s="5"/>
      <c r="S61" s="5"/>
      <c r="T61" s="5"/>
      <c r="U61" s="5"/>
    </row>
  </sheetData>
  <mergeCells count="95">
    <mergeCell ref="DE7:DG7"/>
    <mergeCell ref="DE8:DG8"/>
    <mergeCell ref="CY46:DA46"/>
    <mergeCell ref="AQ54:AS54"/>
    <mergeCell ref="CJ46:CL46"/>
    <mergeCell ref="CJ47:CL47"/>
    <mergeCell ref="CM46:CO46"/>
    <mergeCell ref="CM47:CO47"/>
    <mergeCell ref="BL47:BN47"/>
    <mergeCell ref="CA47:CC47"/>
    <mergeCell ref="BO47:BQ47"/>
    <mergeCell ref="DB46:DD46"/>
    <mergeCell ref="DB47:DD47"/>
    <mergeCell ref="AK51:DD51"/>
    <mergeCell ref="BU47:BW47"/>
    <mergeCell ref="CD46:CF46"/>
    <mergeCell ref="A2:AG2"/>
    <mergeCell ref="AK7:AM7"/>
    <mergeCell ref="AK8:AM8"/>
    <mergeCell ref="BC8:BE8"/>
    <mergeCell ref="BR47:BT47"/>
    <mergeCell ref="AN8:AP8"/>
    <mergeCell ref="AQ8:AS8"/>
    <mergeCell ref="AT8:AV8"/>
    <mergeCell ref="AW8:AY8"/>
    <mergeCell ref="AT7:AV7"/>
    <mergeCell ref="AW7:AY7"/>
    <mergeCell ref="BC7:BE7"/>
    <mergeCell ref="AZ7:BB7"/>
    <mergeCell ref="BL7:BN7"/>
    <mergeCell ref="BO7:BQ7"/>
    <mergeCell ref="BR8:BT8"/>
    <mergeCell ref="BX7:BZ7"/>
    <mergeCell ref="CA7:CC7"/>
    <mergeCell ref="CG7:CI7"/>
    <mergeCell ref="CD8:CF8"/>
    <mergeCell ref="AZ8:BB8"/>
    <mergeCell ref="BO8:BQ8"/>
    <mergeCell ref="BL8:BN8"/>
    <mergeCell ref="BF7:BH7"/>
    <mergeCell ref="BI7:BK7"/>
    <mergeCell ref="BU8:BW8"/>
    <mergeCell ref="BR7:BT7"/>
    <mergeCell ref="BU7:BW7"/>
    <mergeCell ref="CA8:CC8"/>
    <mergeCell ref="CG8:CI8"/>
    <mergeCell ref="CD7:CF7"/>
    <mergeCell ref="CY7:DA7"/>
    <mergeCell ref="CY8:DA8"/>
    <mergeCell ref="CS46:CU46"/>
    <mergeCell ref="CV7:CX7"/>
    <mergeCell ref="CV8:CX8"/>
    <mergeCell ref="AK42:DM42"/>
    <mergeCell ref="DE46:DG46"/>
    <mergeCell ref="DB8:DD8"/>
    <mergeCell ref="CS7:CU7"/>
    <mergeCell ref="CS8:CU8"/>
    <mergeCell ref="CP7:CR7"/>
    <mergeCell ref="CP8:CR8"/>
    <mergeCell ref="CM8:CO8"/>
    <mergeCell ref="CJ7:CL7"/>
    <mergeCell ref="CJ8:CL8"/>
    <mergeCell ref="CM7:CO7"/>
    <mergeCell ref="DE47:DG47"/>
    <mergeCell ref="B57:AA57"/>
    <mergeCell ref="B59:AA59"/>
    <mergeCell ref="CD47:CF47"/>
    <mergeCell ref="BO46:BQ46"/>
    <mergeCell ref="BR46:BT46"/>
    <mergeCell ref="BU46:BW46"/>
    <mergeCell ref="BL46:BN46"/>
    <mergeCell ref="BX46:BZ46"/>
    <mergeCell ref="CV47:CX47"/>
    <mergeCell ref="CV46:CX46"/>
    <mergeCell ref="CY47:DA47"/>
    <mergeCell ref="BX47:BZ47"/>
    <mergeCell ref="CA46:CC46"/>
    <mergeCell ref="CP46:CR46"/>
    <mergeCell ref="CP47:CR47"/>
    <mergeCell ref="CS47:CU47"/>
    <mergeCell ref="CG46:CI46"/>
    <mergeCell ref="CG47:CI47"/>
    <mergeCell ref="DK7:DM7"/>
    <mergeCell ref="DK8:DM8"/>
    <mergeCell ref="AK12:DM12"/>
    <mergeCell ref="AK30:DM30"/>
    <mergeCell ref="AK36:DM36"/>
    <mergeCell ref="DH7:DJ7"/>
    <mergeCell ref="DH8:DJ8"/>
    <mergeCell ref="AN7:AP7"/>
    <mergeCell ref="AQ7:AS7"/>
    <mergeCell ref="BF8:BH8"/>
    <mergeCell ref="BI8:BK8"/>
    <mergeCell ref="BX8:BZ8"/>
    <mergeCell ref="DB7:DD7"/>
  </mergeCells>
  <hyperlinks>
    <hyperlink ref="B59:Q59" r:id="rId1" display="Source: IPEDS Graduation Rates 200 Survey (GR200)" xr:uid="{B9352F5D-E430-4999-9524-58DD1D3BCC8E}"/>
    <hyperlink ref="B57:P57" r:id="rId2" display="Source: IPEDS Graduation Rate Survey (GRS)" xr:uid="{582A6EFE-4802-429F-97BB-860756C224EF}"/>
    <hyperlink ref="B57:W57" r:id="rId3" display="Source: IPEDS GRS, Graduation Rate Survey" xr:uid="{9F856697-2E48-4538-8868-57E5EF8A4BB7}"/>
    <hyperlink ref="B59:W59" r:id="rId4" display="Source: IPEDS GR200, Graduation Rates 200 Survey" xr:uid="{B03CF877-CF54-40CD-BA41-8D1247A44800}"/>
    <hyperlink ref="B57:Y57" r:id="rId5" display="Source: IPEDS GRS, Graduation Rate Survey" xr:uid="{3D591A5D-54D1-492F-81E5-D36C594E7061}"/>
    <hyperlink ref="B59:Y59" r:id="rId6" display="Source: IPEDS GR200, Graduation Rates 200 Survey" xr:uid="{4A4596B5-A68B-4723-BF76-A175F88B447C}"/>
    <hyperlink ref="B57:Z57" r:id="rId7" display="Source: IPEDS GRS, Graduation Rate Survey" xr:uid="{14E7BF28-251D-4D9F-B464-C9394E25FB05}"/>
    <hyperlink ref="B59:Z59" r:id="rId8" display="Source: IPEDS GR200, Graduation Rates 200 Survey" xr:uid="{B2A36671-F2FC-4ACD-9779-27527F969496}"/>
  </hyperlinks>
  <printOptions horizontalCentered="1"/>
  <pageMargins left="0.7" right="0.45" top="0.5" bottom="0.5" header="0.3" footer="0.3"/>
  <pageSetup scale="93" orientation="portrait" r:id="rId9"/>
  <ignoredErrors>
    <ignoredError sqref="AK17:AL17 AN17:CI17 CJ17:CK17 CM17:CO17 CP17:CQ17 CS17:CT17 CV17:CW17 CY17:CZ17 DB17:DC17 DE17:DG17 DH17:DI17 CV35:DJ35 DD41:DJ41 AT35:CG35 CS35:CU35 CH35:CR35 AT41:BB41 CA41:CP41 CS41:DC41 BV41:BZ41 CQ41:CR41 BC41:BU41 DK17:DL17 DK35:DM35 DK41:DL41" formulaRange="1"/>
    <ignoredError sqref="DG34" formula="1"/>
    <ignoredError sqref="AA15:AA17 AA18:AA29" evalError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DN62"/>
  <sheetViews>
    <sheetView workbookViewId="0"/>
  </sheetViews>
  <sheetFormatPr defaultRowHeight="13.5" customHeight="1" x14ac:dyDescent="0.2"/>
  <cols>
    <col min="1" max="3" width="2.7109375" style="1" customWidth="1"/>
    <col min="4" max="4" width="8.7109375" style="1" customWidth="1"/>
    <col min="5" max="5" width="16.7109375" style="1" customWidth="1"/>
    <col min="6" max="26" width="10.7109375" style="1" hidden="1" customWidth="1"/>
    <col min="27" max="32" width="10.7109375" style="1" customWidth="1"/>
    <col min="33" max="33" width="2.7109375" style="1" customWidth="1"/>
    <col min="34" max="34" width="9.140625" style="1"/>
    <col min="35" max="35" width="9.140625" style="1" customWidth="1"/>
    <col min="36" max="36" width="16.7109375" style="1" customWidth="1"/>
    <col min="37" max="87" width="7.140625" style="26" hidden="1" customWidth="1"/>
    <col min="88" max="99" width="7.140625" style="1" hidden="1" customWidth="1"/>
    <col min="100" max="117" width="7.140625" style="1" customWidth="1"/>
    <col min="118" max="234" width="9.140625" style="1"/>
    <col min="235" max="235" width="3.85546875" style="1" customWidth="1"/>
    <col min="236" max="236" width="10.42578125" style="1" customWidth="1"/>
    <col min="237" max="237" width="0" style="1" hidden="1" customWidth="1"/>
    <col min="238" max="238" width="13.42578125" style="1" customWidth="1"/>
    <col min="239" max="274" width="0" style="1" hidden="1" customWidth="1"/>
    <col min="275" max="289" width="6.7109375" style="1" customWidth="1"/>
    <col min="290" max="290" width="9.140625" style="1"/>
    <col min="291" max="291" width="10.42578125" style="1" customWidth="1"/>
    <col min="292" max="292" width="14.5703125" style="1" customWidth="1"/>
    <col min="293" max="328" width="0" style="1" hidden="1" customWidth="1"/>
    <col min="329" max="343" width="6.7109375" style="1" customWidth="1"/>
    <col min="344" max="490" width="9.140625" style="1"/>
    <col min="491" max="491" width="3.85546875" style="1" customWidth="1"/>
    <col min="492" max="492" width="10.42578125" style="1" customWidth="1"/>
    <col min="493" max="493" width="0" style="1" hidden="1" customWidth="1"/>
    <col min="494" max="494" width="13.42578125" style="1" customWidth="1"/>
    <col min="495" max="530" width="0" style="1" hidden="1" customWidth="1"/>
    <col min="531" max="545" width="6.7109375" style="1" customWidth="1"/>
    <col min="546" max="546" width="9.140625" style="1"/>
    <col min="547" max="547" width="10.42578125" style="1" customWidth="1"/>
    <col min="548" max="548" width="14.5703125" style="1" customWidth="1"/>
    <col min="549" max="584" width="0" style="1" hidden="1" customWidth="1"/>
    <col min="585" max="599" width="6.7109375" style="1" customWidth="1"/>
    <col min="600" max="746" width="9.140625" style="1"/>
    <col min="747" max="747" width="3.85546875" style="1" customWidth="1"/>
    <col min="748" max="748" width="10.42578125" style="1" customWidth="1"/>
    <col min="749" max="749" width="0" style="1" hidden="1" customWidth="1"/>
    <col min="750" max="750" width="13.42578125" style="1" customWidth="1"/>
    <col min="751" max="786" width="0" style="1" hidden="1" customWidth="1"/>
    <col min="787" max="801" width="6.7109375" style="1" customWidth="1"/>
    <col min="802" max="802" width="9.140625" style="1"/>
    <col min="803" max="803" width="10.42578125" style="1" customWidth="1"/>
    <col min="804" max="804" width="14.5703125" style="1" customWidth="1"/>
    <col min="805" max="840" width="0" style="1" hidden="1" customWidth="1"/>
    <col min="841" max="855" width="6.7109375" style="1" customWidth="1"/>
    <col min="856" max="1002" width="9.140625" style="1"/>
    <col min="1003" max="1003" width="3.85546875" style="1" customWidth="1"/>
    <col min="1004" max="1004" width="10.42578125" style="1" customWidth="1"/>
    <col min="1005" max="1005" width="0" style="1" hidden="1" customWidth="1"/>
    <col min="1006" max="1006" width="13.42578125" style="1" customWidth="1"/>
    <col min="1007" max="1042" width="0" style="1" hidden="1" customWidth="1"/>
    <col min="1043" max="1057" width="6.7109375" style="1" customWidth="1"/>
    <col min="1058" max="1058" width="9.140625" style="1"/>
    <col min="1059" max="1059" width="10.42578125" style="1" customWidth="1"/>
    <col min="1060" max="1060" width="14.5703125" style="1" customWidth="1"/>
    <col min="1061" max="1096" width="0" style="1" hidden="1" customWidth="1"/>
    <col min="1097" max="1111" width="6.7109375" style="1" customWidth="1"/>
    <col min="1112" max="1258" width="9.140625" style="1"/>
    <col min="1259" max="1259" width="3.85546875" style="1" customWidth="1"/>
    <col min="1260" max="1260" width="10.42578125" style="1" customWidth="1"/>
    <col min="1261" max="1261" width="0" style="1" hidden="1" customWidth="1"/>
    <col min="1262" max="1262" width="13.42578125" style="1" customWidth="1"/>
    <col min="1263" max="1298" width="0" style="1" hidden="1" customWidth="1"/>
    <col min="1299" max="1313" width="6.7109375" style="1" customWidth="1"/>
    <col min="1314" max="1314" width="9.140625" style="1"/>
    <col min="1315" max="1315" width="10.42578125" style="1" customWidth="1"/>
    <col min="1316" max="1316" width="14.5703125" style="1" customWidth="1"/>
    <col min="1317" max="1352" width="0" style="1" hidden="1" customWidth="1"/>
    <col min="1353" max="1367" width="6.7109375" style="1" customWidth="1"/>
    <col min="1368" max="1514" width="9.140625" style="1"/>
    <col min="1515" max="1515" width="3.85546875" style="1" customWidth="1"/>
    <col min="1516" max="1516" width="10.42578125" style="1" customWidth="1"/>
    <col min="1517" max="1517" width="0" style="1" hidden="1" customWidth="1"/>
    <col min="1518" max="1518" width="13.42578125" style="1" customWidth="1"/>
    <col min="1519" max="1554" width="0" style="1" hidden="1" customWidth="1"/>
    <col min="1555" max="1569" width="6.7109375" style="1" customWidth="1"/>
    <col min="1570" max="1570" width="9.140625" style="1"/>
    <col min="1571" max="1571" width="10.42578125" style="1" customWidth="1"/>
    <col min="1572" max="1572" width="14.5703125" style="1" customWidth="1"/>
    <col min="1573" max="1608" width="0" style="1" hidden="1" customWidth="1"/>
    <col min="1609" max="1623" width="6.7109375" style="1" customWidth="1"/>
    <col min="1624" max="1770" width="9.140625" style="1"/>
    <col min="1771" max="1771" width="3.85546875" style="1" customWidth="1"/>
    <col min="1772" max="1772" width="10.42578125" style="1" customWidth="1"/>
    <col min="1773" max="1773" width="0" style="1" hidden="1" customWidth="1"/>
    <col min="1774" max="1774" width="13.42578125" style="1" customWidth="1"/>
    <col min="1775" max="1810" width="0" style="1" hidden="1" customWidth="1"/>
    <col min="1811" max="1825" width="6.7109375" style="1" customWidth="1"/>
    <col min="1826" max="1826" width="9.140625" style="1"/>
    <col min="1827" max="1827" width="10.42578125" style="1" customWidth="1"/>
    <col min="1828" max="1828" width="14.5703125" style="1" customWidth="1"/>
    <col min="1829" max="1864" width="0" style="1" hidden="1" customWidth="1"/>
    <col min="1865" max="1879" width="6.7109375" style="1" customWidth="1"/>
    <col min="1880" max="2026" width="9.140625" style="1"/>
    <col min="2027" max="2027" width="3.85546875" style="1" customWidth="1"/>
    <col min="2028" max="2028" width="10.42578125" style="1" customWidth="1"/>
    <col min="2029" max="2029" width="0" style="1" hidden="1" customWidth="1"/>
    <col min="2030" max="2030" width="13.42578125" style="1" customWidth="1"/>
    <col min="2031" max="2066" width="0" style="1" hidden="1" customWidth="1"/>
    <col min="2067" max="2081" width="6.7109375" style="1" customWidth="1"/>
    <col min="2082" max="2082" width="9.140625" style="1"/>
    <col min="2083" max="2083" width="10.42578125" style="1" customWidth="1"/>
    <col min="2084" max="2084" width="14.5703125" style="1" customWidth="1"/>
    <col min="2085" max="2120" width="0" style="1" hidden="1" customWidth="1"/>
    <col min="2121" max="2135" width="6.7109375" style="1" customWidth="1"/>
    <col min="2136" max="2282" width="9.140625" style="1"/>
    <col min="2283" max="2283" width="3.85546875" style="1" customWidth="1"/>
    <col min="2284" max="2284" width="10.42578125" style="1" customWidth="1"/>
    <col min="2285" max="2285" width="0" style="1" hidden="1" customWidth="1"/>
    <col min="2286" max="2286" width="13.42578125" style="1" customWidth="1"/>
    <col min="2287" max="2322" width="0" style="1" hidden="1" customWidth="1"/>
    <col min="2323" max="2337" width="6.7109375" style="1" customWidth="1"/>
    <col min="2338" max="2338" width="9.140625" style="1"/>
    <col min="2339" max="2339" width="10.42578125" style="1" customWidth="1"/>
    <col min="2340" max="2340" width="14.5703125" style="1" customWidth="1"/>
    <col min="2341" max="2376" width="0" style="1" hidden="1" customWidth="1"/>
    <col min="2377" max="2391" width="6.7109375" style="1" customWidth="1"/>
    <col min="2392" max="2538" width="9.140625" style="1"/>
    <col min="2539" max="2539" width="3.85546875" style="1" customWidth="1"/>
    <col min="2540" max="2540" width="10.42578125" style="1" customWidth="1"/>
    <col min="2541" max="2541" width="0" style="1" hidden="1" customWidth="1"/>
    <col min="2542" max="2542" width="13.42578125" style="1" customWidth="1"/>
    <col min="2543" max="2578" width="0" style="1" hidden="1" customWidth="1"/>
    <col min="2579" max="2593" width="6.7109375" style="1" customWidth="1"/>
    <col min="2594" max="2594" width="9.140625" style="1"/>
    <col min="2595" max="2595" width="10.42578125" style="1" customWidth="1"/>
    <col min="2596" max="2596" width="14.5703125" style="1" customWidth="1"/>
    <col min="2597" max="2632" width="0" style="1" hidden="1" customWidth="1"/>
    <col min="2633" max="2647" width="6.7109375" style="1" customWidth="1"/>
    <col min="2648" max="2794" width="9.140625" style="1"/>
    <col min="2795" max="2795" width="3.85546875" style="1" customWidth="1"/>
    <col min="2796" max="2796" width="10.42578125" style="1" customWidth="1"/>
    <col min="2797" max="2797" width="0" style="1" hidden="1" customWidth="1"/>
    <col min="2798" max="2798" width="13.42578125" style="1" customWidth="1"/>
    <col min="2799" max="2834" width="0" style="1" hidden="1" customWidth="1"/>
    <col min="2835" max="2849" width="6.7109375" style="1" customWidth="1"/>
    <col min="2850" max="2850" width="9.140625" style="1"/>
    <col min="2851" max="2851" width="10.42578125" style="1" customWidth="1"/>
    <col min="2852" max="2852" width="14.5703125" style="1" customWidth="1"/>
    <col min="2853" max="2888" width="0" style="1" hidden="1" customWidth="1"/>
    <col min="2889" max="2903" width="6.7109375" style="1" customWidth="1"/>
    <col min="2904" max="3050" width="9.140625" style="1"/>
    <col min="3051" max="3051" width="3.85546875" style="1" customWidth="1"/>
    <col min="3052" max="3052" width="10.42578125" style="1" customWidth="1"/>
    <col min="3053" max="3053" width="0" style="1" hidden="1" customWidth="1"/>
    <col min="3054" max="3054" width="13.42578125" style="1" customWidth="1"/>
    <col min="3055" max="3090" width="0" style="1" hidden="1" customWidth="1"/>
    <col min="3091" max="3105" width="6.7109375" style="1" customWidth="1"/>
    <col min="3106" max="3106" width="9.140625" style="1"/>
    <col min="3107" max="3107" width="10.42578125" style="1" customWidth="1"/>
    <col min="3108" max="3108" width="14.5703125" style="1" customWidth="1"/>
    <col min="3109" max="3144" width="0" style="1" hidden="1" customWidth="1"/>
    <col min="3145" max="3159" width="6.7109375" style="1" customWidth="1"/>
    <col min="3160" max="3306" width="9.140625" style="1"/>
    <col min="3307" max="3307" width="3.85546875" style="1" customWidth="1"/>
    <col min="3308" max="3308" width="10.42578125" style="1" customWidth="1"/>
    <col min="3309" max="3309" width="0" style="1" hidden="1" customWidth="1"/>
    <col min="3310" max="3310" width="13.42578125" style="1" customWidth="1"/>
    <col min="3311" max="3346" width="0" style="1" hidden="1" customWidth="1"/>
    <col min="3347" max="3361" width="6.7109375" style="1" customWidth="1"/>
    <col min="3362" max="3362" width="9.140625" style="1"/>
    <col min="3363" max="3363" width="10.42578125" style="1" customWidth="1"/>
    <col min="3364" max="3364" width="14.5703125" style="1" customWidth="1"/>
    <col min="3365" max="3400" width="0" style="1" hidden="1" customWidth="1"/>
    <col min="3401" max="3415" width="6.7109375" style="1" customWidth="1"/>
    <col min="3416" max="3562" width="9.140625" style="1"/>
    <col min="3563" max="3563" width="3.85546875" style="1" customWidth="1"/>
    <col min="3564" max="3564" width="10.42578125" style="1" customWidth="1"/>
    <col min="3565" max="3565" width="0" style="1" hidden="1" customWidth="1"/>
    <col min="3566" max="3566" width="13.42578125" style="1" customWidth="1"/>
    <col min="3567" max="3602" width="0" style="1" hidden="1" customWidth="1"/>
    <col min="3603" max="3617" width="6.7109375" style="1" customWidth="1"/>
    <col min="3618" max="3618" width="9.140625" style="1"/>
    <col min="3619" max="3619" width="10.42578125" style="1" customWidth="1"/>
    <col min="3620" max="3620" width="14.5703125" style="1" customWidth="1"/>
    <col min="3621" max="3656" width="0" style="1" hidden="1" customWidth="1"/>
    <col min="3657" max="3671" width="6.7109375" style="1" customWidth="1"/>
    <col min="3672" max="3818" width="9.140625" style="1"/>
    <col min="3819" max="3819" width="3.85546875" style="1" customWidth="1"/>
    <col min="3820" max="3820" width="10.42578125" style="1" customWidth="1"/>
    <col min="3821" max="3821" width="0" style="1" hidden="1" customWidth="1"/>
    <col min="3822" max="3822" width="13.42578125" style="1" customWidth="1"/>
    <col min="3823" max="3858" width="0" style="1" hidden="1" customWidth="1"/>
    <col min="3859" max="3873" width="6.7109375" style="1" customWidth="1"/>
    <col min="3874" max="3874" width="9.140625" style="1"/>
    <col min="3875" max="3875" width="10.42578125" style="1" customWidth="1"/>
    <col min="3876" max="3876" width="14.5703125" style="1" customWidth="1"/>
    <col min="3877" max="3912" width="0" style="1" hidden="1" customWidth="1"/>
    <col min="3913" max="3927" width="6.7109375" style="1" customWidth="1"/>
    <col min="3928" max="4074" width="9.140625" style="1"/>
    <col min="4075" max="4075" width="3.85546875" style="1" customWidth="1"/>
    <col min="4076" max="4076" width="10.42578125" style="1" customWidth="1"/>
    <col min="4077" max="4077" width="0" style="1" hidden="1" customWidth="1"/>
    <col min="4078" max="4078" width="13.42578125" style="1" customWidth="1"/>
    <col min="4079" max="4114" width="0" style="1" hidden="1" customWidth="1"/>
    <col min="4115" max="4129" width="6.7109375" style="1" customWidth="1"/>
    <col min="4130" max="4130" width="9.140625" style="1"/>
    <col min="4131" max="4131" width="10.42578125" style="1" customWidth="1"/>
    <col min="4132" max="4132" width="14.5703125" style="1" customWidth="1"/>
    <col min="4133" max="4168" width="0" style="1" hidden="1" customWidth="1"/>
    <col min="4169" max="4183" width="6.7109375" style="1" customWidth="1"/>
    <col min="4184" max="4330" width="9.140625" style="1"/>
    <col min="4331" max="4331" width="3.85546875" style="1" customWidth="1"/>
    <col min="4332" max="4332" width="10.42578125" style="1" customWidth="1"/>
    <col min="4333" max="4333" width="0" style="1" hidden="1" customWidth="1"/>
    <col min="4334" max="4334" width="13.42578125" style="1" customWidth="1"/>
    <col min="4335" max="4370" width="0" style="1" hidden="1" customWidth="1"/>
    <col min="4371" max="4385" width="6.7109375" style="1" customWidth="1"/>
    <col min="4386" max="4386" width="9.140625" style="1"/>
    <col min="4387" max="4387" width="10.42578125" style="1" customWidth="1"/>
    <col min="4388" max="4388" width="14.5703125" style="1" customWidth="1"/>
    <col min="4389" max="4424" width="0" style="1" hidden="1" customWidth="1"/>
    <col min="4425" max="4439" width="6.7109375" style="1" customWidth="1"/>
    <col min="4440" max="4586" width="9.140625" style="1"/>
    <col min="4587" max="4587" width="3.85546875" style="1" customWidth="1"/>
    <col min="4588" max="4588" width="10.42578125" style="1" customWidth="1"/>
    <col min="4589" max="4589" width="0" style="1" hidden="1" customWidth="1"/>
    <col min="4590" max="4590" width="13.42578125" style="1" customWidth="1"/>
    <col min="4591" max="4626" width="0" style="1" hidden="1" customWidth="1"/>
    <col min="4627" max="4641" width="6.7109375" style="1" customWidth="1"/>
    <col min="4642" max="4642" width="9.140625" style="1"/>
    <col min="4643" max="4643" width="10.42578125" style="1" customWidth="1"/>
    <col min="4644" max="4644" width="14.5703125" style="1" customWidth="1"/>
    <col min="4645" max="4680" width="0" style="1" hidden="1" customWidth="1"/>
    <col min="4681" max="4695" width="6.7109375" style="1" customWidth="1"/>
    <col min="4696" max="4842" width="9.140625" style="1"/>
    <col min="4843" max="4843" width="3.85546875" style="1" customWidth="1"/>
    <col min="4844" max="4844" width="10.42578125" style="1" customWidth="1"/>
    <col min="4845" max="4845" width="0" style="1" hidden="1" customWidth="1"/>
    <col min="4846" max="4846" width="13.42578125" style="1" customWidth="1"/>
    <col min="4847" max="4882" width="0" style="1" hidden="1" customWidth="1"/>
    <col min="4883" max="4897" width="6.7109375" style="1" customWidth="1"/>
    <col min="4898" max="4898" width="9.140625" style="1"/>
    <col min="4899" max="4899" width="10.42578125" style="1" customWidth="1"/>
    <col min="4900" max="4900" width="14.5703125" style="1" customWidth="1"/>
    <col min="4901" max="4936" width="0" style="1" hidden="1" customWidth="1"/>
    <col min="4937" max="4951" width="6.7109375" style="1" customWidth="1"/>
    <col min="4952" max="5098" width="9.140625" style="1"/>
    <col min="5099" max="5099" width="3.85546875" style="1" customWidth="1"/>
    <col min="5100" max="5100" width="10.42578125" style="1" customWidth="1"/>
    <col min="5101" max="5101" width="0" style="1" hidden="1" customWidth="1"/>
    <col min="5102" max="5102" width="13.42578125" style="1" customWidth="1"/>
    <col min="5103" max="5138" width="0" style="1" hidden="1" customWidth="1"/>
    <col min="5139" max="5153" width="6.7109375" style="1" customWidth="1"/>
    <col min="5154" max="5154" width="9.140625" style="1"/>
    <col min="5155" max="5155" width="10.42578125" style="1" customWidth="1"/>
    <col min="5156" max="5156" width="14.5703125" style="1" customWidth="1"/>
    <col min="5157" max="5192" width="0" style="1" hidden="1" customWidth="1"/>
    <col min="5193" max="5207" width="6.7109375" style="1" customWidth="1"/>
    <col min="5208" max="5354" width="9.140625" style="1"/>
    <col min="5355" max="5355" width="3.85546875" style="1" customWidth="1"/>
    <col min="5356" max="5356" width="10.42578125" style="1" customWidth="1"/>
    <col min="5357" max="5357" width="0" style="1" hidden="1" customWidth="1"/>
    <col min="5358" max="5358" width="13.42578125" style="1" customWidth="1"/>
    <col min="5359" max="5394" width="0" style="1" hidden="1" customWidth="1"/>
    <col min="5395" max="5409" width="6.7109375" style="1" customWidth="1"/>
    <col min="5410" max="5410" width="9.140625" style="1"/>
    <col min="5411" max="5411" width="10.42578125" style="1" customWidth="1"/>
    <col min="5412" max="5412" width="14.5703125" style="1" customWidth="1"/>
    <col min="5413" max="5448" width="0" style="1" hidden="1" customWidth="1"/>
    <col min="5449" max="5463" width="6.7109375" style="1" customWidth="1"/>
    <col min="5464" max="5610" width="9.140625" style="1"/>
    <col min="5611" max="5611" width="3.85546875" style="1" customWidth="1"/>
    <col min="5612" max="5612" width="10.42578125" style="1" customWidth="1"/>
    <col min="5613" max="5613" width="0" style="1" hidden="1" customWidth="1"/>
    <col min="5614" max="5614" width="13.42578125" style="1" customWidth="1"/>
    <col min="5615" max="5650" width="0" style="1" hidden="1" customWidth="1"/>
    <col min="5651" max="5665" width="6.7109375" style="1" customWidth="1"/>
    <col min="5666" max="5666" width="9.140625" style="1"/>
    <col min="5667" max="5667" width="10.42578125" style="1" customWidth="1"/>
    <col min="5668" max="5668" width="14.5703125" style="1" customWidth="1"/>
    <col min="5669" max="5704" width="0" style="1" hidden="1" customWidth="1"/>
    <col min="5705" max="5719" width="6.7109375" style="1" customWidth="1"/>
    <col min="5720" max="5866" width="9.140625" style="1"/>
    <col min="5867" max="5867" width="3.85546875" style="1" customWidth="1"/>
    <col min="5868" max="5868" width="10.42578125" style="1" customWidth="1"/>
    <col min="5869" max="5869" width="0" style="1" hidden="1" customWidth="1"/>
    <col min="5870" max="5870" width="13.42578125" style="1" customWidth="1"/>
    <col min="5871" max="5906" width="0" style="1" hidden="1" customWidth="1"/>
    <col min="5907" max="5921" width="6.7109375" style="1" customWidth="1"/>
    <col min="5922" max="5922" width="9.140625" style="1"/>
    <col min="5923" max="5923" width="10.42578125" style="1" customWidth="1"/>
    <col min="5924" max="5924" width="14.5703125" style="1" customWidth="1"/>
    <col min="5925" max="5960" width="0" style="1" hidden="1" customWidth="1"/>
    <col min="5961" max="5975" width="6.7109375" style="1" customWidth="1"/>
    <col min="5976" max="6122" width="9.140625" style="1"/>
    <col min="6123" max="6123" width="3.85546875" style="1" customWidth="1"/>
    <col min="6124" max="6124" width="10.42578125" style="1" customWidth="1"/>
    <col min="6125" max="6125" width="0" style="1" hidden="1" customWidth="1"/>
    <col min="6126" max="6126" width="13.42578125" style="1" customWidth="1"/>
    <col min="6127" max="6162" width="0" style="1" hidden="1" customWidth="1"/>
    <col min="6163" max="6177" width="6.7109375" style="1" customWidth="1"/>
    <col min="6178" max="6178" width="9.140625" style="1"/>
    <col min="6179" max="6179" width="10.42578125" style="1" customWidth="1"/>
    <col min="6180" max="6180" width="14.5703125" style="1" customWidth="1"/>
    <col min="6181" max="6216" width="0" style="1" hidden="1" customWidth="1"/>
    <col min="6217" max="6231" width="6.7109375" style="1" customWidth="1"/>
    <col min="6232" max="6378" width="9.140625" style="1"/>
    <col min="6379" max="6379" width="3.85546875" style="1" customWidth="1"/>
    <col min="6380" max="6380" width="10.42578125" style="1" customWidth="1"/>
    <col min="6381" max="6381" width="0" style="1" hidden="1" customWidth="1"/>
    <col min="6382" max="6382" width="13.42578125" style="1" customWidth="1"/>
    <col min="6383" max="6418" width="0" style="1" hidden="1" customWidth="1"/>
    <col min="6419" max="6433" width="6.7109375" style="1" customWidth="1"/>
    <col min="6434" max="6434" width="9.140625" style="1"/>
    <col min="6435" max="6435" width="10.42578125" style="1" customWidth="1"/>
    <col min="6436" max="6436" width="14.5703125" style="1" customWidth="1"/>
    <col min="6437" max="6472" width="0" style="1" hidden="1" customWidth="1"/>
    <col min="6473" max="6487" width="6.7109375" style="1" customWidth="1"/>
    <col min="6488" max="6634" width="9.140625" style="1"/>
    <col min="6635" max="6635" width="3.85546875" style="1" customWidth="1"/>
    <col min="6636" max="6636" width="10.42578125" style="1" customWidth="1"/>
    <col min="6637" max="6637" width="0" style="1" hidden="1" customWidth="1"/>
    <col min="6638" max="6638" width="13.42578125" style="1" customWidth="1"/>
    <col min="6639" max="6674" width="0" style="1" hidden="1" customWidth="1"/>
    <col min="6675" max="6689" width="6.7109375" style="1" customWidth="1"/>
    <col min="6690" max="6690" width="9.140625" style="1"/>
    <col min="6691" max="6691" width="10.42578125" style="1" customWidth="1"/>
    <col min="6692" max="6692" width="14.5703125" style="1" customWidth="1"/>
    <col min="6693" max="6728" width="0" style="1" hidden="1" customWidth="1"/>
    <col min="6729" max="6743" width="6.7109375" style="1" customWidth="1"/>
    <col min="6744" max="6890" width="9.140625" style="1"/>
    <col min="6891" max="6891" width="3.85546875" style="1" customWidth="1"/>
    <col min="6892" max="6892" width="10.42578125" style="1" customWidth="1"/>
    <col min="6893" max="6893" width="0" style="1" hidden="1" customWidth="1"/>
    <col min="6894" max="6894" width="13.42578125" style="1" customWidth="1"/>
    <col min="6895" max="6930" width="0" style="1" hidden="1" customWidth="1"/>
    <col min="6931" max="6945" width="6.7109375" style="1" customWidth="1"/>
    <col min="6946" max="6946" width="9.140625" style="1"/>
    <col min="6947" max="6947" width="10.42578125" style="1" customWidth="1"/>
    <col min="6948" max="6948" width="14.5703125" style="1" customWidth="1"/>
    <col min="6949" max="6984" width="0" style="1" hidden="1" customWidth="1"/>
    <col min="6985" max="6999" width="6.7109375" style="1" customWidth="1"/>
    <col min="7000" max="7146" width="9.140625" style="1"/>
    <col min="7147" max="7147" width="3.85546875" style="1" customWidth="1"/>
    <col min="7148" max="7148" width="10.42578125" style="1" customWidth="1"/>
    <col min="7149" max="7149" width="0" style="1" hidden="1" customWidth="1"/>
    <col min="7150" max="7150" width="13.42578125" style="1" customWidth="1"/>
    <col min="7151" max="7186" width="0" style="1" hidden="1" customWidth="1"/>
    <col min="7187" max="7201" width="6.7109375" style="1" customWidth="1"/>
    <col min="7202" max="7202" width="9.140625" style="1"/>
    <col min="7203" max="7203" width="10.42578125" style="1" customWidth="1"/>
    <col min="7204" max="7204" width="14.5703125" style="1" customWidth="1"/>
    <col min="7205" max="7240" width="0" style="1" hidden="1" customWidth="1"/>
    <col min="7241" max="7255" width="6.7109375" style="1" customWidth="1"/>
    <col min="7256" max="7402" width="9.140625" style="1"/>
    <col min="7403" max="7403" width="3.85546875" style="1" customWidth="1"/>
    <col min="7404" max="7404" width="10.42578125" style="1" customWidth="1"/>
    <col min="7405" max="7405" width="0" style="1" hidden="1" customWidth="1"/>
    <col min="7406" max="7406" width="13.42578125" style="1" customWidth="1"/>
    <col min="7407" max="7442" width="0" style="1" hidden="1" customWidth="1"/>
    <col min="7443" max="7457" width="6.7109375" style="1" customWidth="1"/>
    <col min="7458" max="7458" width="9.140625" style="1"/>
    <col min="7459" max="7459" width="10.42578125" style="1" customWidth="1"/>
    <col min="7460" max="7460" width="14.5703125" style="1" customWidth="1"/>
    <col min="7461" max="7496" width="0" style="1" hidden="1" customWidth="1"/>
    <col min="7497" max="7511" width="6.7109375" style="1" customWidth="1"/>
    <col min="7512" max="7658" width="9.140625" style="1"/>
    <col min="7659" max="7659" width="3.85546875" style="1" customWidth="1"/>
    <col min="7660" max="7660" width="10.42578125" style="1" customWidth="1"/>
    <col min="7661" max="7661" width="0" style="1" hidden="1" customWidth="1"/>
    <col min="7662" max="7662" width="13.42578125" style="1" customWidth="1"/>
    <col min="7663" max="7698" width="0" style="1" hidden="1" customWidth="1"/>
    <col min="7699" max="7713" width="6.7109375" style="1" customWidth="1"/>
    <col min="7714" max="7714" width="9.140625" style="1"/>
    <col min="7715" max="7715" width="10.42578125" style="1" customWidth="1"/>
    <col min="7716" max="7716" width="14.5703125" style="1" customWidth="1"/>
    <col min="7717" max="7752" width="0" style="1" hidden="1" customWidth="1"/>
    <col min="7753" max="7767" width="6.7109375" style="1" customWidth="1"/>
    <col min="7768" max="7914" width="9.140625" style="1"/>
    <col min="7915" max="7915" width="3.85546875" style="1" customWidth="1"/>
    <col min="7916" max="7916" width="10.42578125" style="1" customWidth="1"/>
    <col min="7917" max="7917" width="0" style="1" hidden="1" customWidth="1"/>
    <col min="7918" max="7918" width="13.42578125" style="1" customWidth="1"/>
    <col min="7919" max="7954" width="0" style="1" hidden="1" customWidth="1"/>
    <col min="7955" max="7969" width="6.7109375" style="1" customWidth="1"/>
    <col min="7970" max="7970" width="9.140625" style="1"/>
    <col min="7971" max="7971" width="10.42578125" style="1" customWidth="1"/>
    <col min="7972" max="7972" width="14.5703125" style="1" customWidth="1"/>
    <col min="7973" max="8008" width="0" style="1" hidden="1" customWidth="1"/>
    <col min="8009" max="8023" width="6.7109375" style="1" customWidth="1"/>
    <col min="8024" max="8170" width="9.140625" style="1"/>
    <col min="8171" max="8171" width="3.85546875" style="1" customWidth="1"/>
    <col min="8172" max="8172" width="10.42578125" style="1" customWidth="1"/>
    <col min="8173" max="8173" width="0" style="1" hidden="1" customWidth="1"/>
    <col min="8174" max="8174" width="13.42578125" style="1" customWidth="1"/>
    <col min="8175" max="8210" width="0" style="1" hidden="1" customWidth="1"/>
    <col min="8211" max="8225" width="6.7109375" style="1" customWidth="1"/>
    <col min="8226" max="8226" width="9.140625" style="1"/>
    <col min="8227" max="8227" width="10.42578125" style="1" customWidth="1"/>
    <col min="8228" max="8228" width="14.5703125" style="1" customWidth="1"/>
    <col min="8229" max="8264" width="0" style="1" hidden="1" customWidth="1"/>
    <col min="8265" max="8279" width="6.7109375" style="1" customWidth="1"/>
    <col min="8280" max="8426" width="9.140625" style="1"/>
    <col min="8427" max="8427" width="3.85546875" style="1" customWidth="1"/>
    <col min="8428" max="8428" width="10.42578125" style="1" customWidth="1"/>
    <col min="8429" max="8429" width="0" style="1" hidden="1" customWidth="1"/>
    <col min="8430" max="8430" width="13.42578125" style="1" customWidth="1"/>
    <col min="8431" max="8466" width="0" style="1" hidden="1" customWidth="1"/>
    <col min="8467" max="8481" width="6.7109375" style="1" customWidth="1"/>
    <col min="8482" max="8482" width="9.140625" style="1"/>
    <col min="8483" max="8483" width="10.42578125" style="1" customWidth="1"/>
    <col min="8484" max="8484" width="14.5703125" style="1" customWidth="1"/>
    <col min="8485" max="8520" width="0" style="1" hidden="1" customWidth="1"/>
    <col min="8521" max="8535" width="6.7109375" style="1" customWidth="1"/>
    <col min="8536" max="8682" width="9.140625" style="1"/>
    <col min="8683" max="8683" width="3.85546875" style="1" customWidth="1"/>
    <col min="8684" max="8684" width="10.42578125" style="1" customWidth="1"/>
    <col min="8685" max="8685" width="0" style="1" hidden="1" customWidth="1"/>
    <col min="8686" max="8686" width="13.42578125" style="1" customWidth="1"/>
    <col min="8687" max="8722" width="0" style="1" hidden="1" customWidth="1"/>
    <col min="8723" max="8737" width="6.7109375" style="1" customWidth="1"/>
    <col min="8738" max="8738" width="9.140625" style="1"/>
    <col min="8739" max="8739" width="10.42578125" style="1" customWidth="1"/>
    <col min="8740" max="8740" width="14.5703125" style="1" customWidth="1"/>
    <col min="8741" max="8776" width="0" style="1" hidden="1" customWidth="1"/>
    <col min="8777" max="8791" width="6.7109375" style="1" customWidth="1"/>
    <col min="8792" max="8938" width="9.140625" style="1"/>
    <col min="8939" max="8939" width="3.85546875" style="1" customWidth="1"/>
    <col min="8940" max="8940" width="10.42578125" style="1" customWidth="1"/>
    <col min="8941" max="8941" width="0" style="1" hidden="1" customWidth="1"/>
    <col min="8942" max="8942" width="13.42578125" style="1" customWidth="1"/>
    <col min="8943" max="8978" width="0" style="1" hidden="1" customWidth="1"/>
    <col min="8979" max="8993" width="6.7109375" style="1" customWidth="1"/>
    <col min="8994" max="8994" width="9.140625" style="1"/>
    <col min="8995" max="8995" width="10.42578125" style="1" customWidth="1"/>
    <col min="8996" max="8996" width="14.5703125" style="1" customWidth="1"/>
    <col min="8997" max="9032" width="0" style="1" hidden="1" customWidth="1"/>
    <col min="9033" max="9047" width="6.7109375" style="1" customWidth="1"/>
    <col min="9048" max="9194" width="9.140625" style="1"/>
    <col min="9195" max="9195" width="3.85546875" style="1" customWidth="1"/>
    <col min="9196" max="9196" width="10.42578125" style="1" customWidth="1"/>
    <col min="9197" max="9197" width="0" style="1" hidden="1" customWidth="1"/>
    <col min="9198" max="9198" width="13.42578125" style="1" customWidth="1"/>
    <col min="9199" max="9234" width="0" style="1" hidden="1" customWidth="1"/>
    <col min="9235" max="9249" width="6.7109375" style="1" customWidth="1"/>
    <col min="9250" max="9250" width="9.140625" style="1"/>
    <col min="9251" max="9251" width="10.42578125" style="1" customWidth="1"/>
    <col min="9252" max="9252" width="14.5703125" style="1" customWidth="1"/>
    <col min="9253" max="9288" width="0" style="1" hidden="1" customWidth="1"/>
    <col min="9289" max="9303" width="6.7109375" style="1" customWidth="1"/>
    <col min="9304" max="9450" width="9.140625" style="1"/>
    <col min="9451" max="9451" width="3.85546875" style="1" customWidth="1"/>
    <col min="9452" max="9452" width="10.42578125" style="1" customWidth="1"/>
    <col min="9453" max="9453" width="0" style="1" hidden="1" customWidth="1"/>
    <col min="9454" max="9454" width="13.42578125" style="1" customWidth="1"/>
    <col min="9455" max="9490" width="0" style="1" hidden="1" customWidth="1"/>
    <col min="9491" max="9505" width="6.7109375" style="1" customWidth="1"/>
    <col min="9506" max="9506" width="9.140625" style="1"/>
    <col min="9507" max="9507" width="10.42578125" style="1" customWidth="1"/>
    <col min="9508" max="9508" width="14.5703125" style="1" customWidth="1"/>
    <col min="9509" max="9544" width="0" style="1" hidden="1" customWidth="1"/>
    <col min="9545" max="9559" width="6.7109375" style="1" customWidth="1"/>
    <col min="9560" max="9706" width="9.140625" style="1"/>
    <col min="9707" max="9707" width="3.85546875" style="1" customWidth="1"/>
    <col min="9708" max="9708" width="10.42578125" style="1" customWidth="1"/>
    <col min="9709" max="9709" width="0" style="1" hidden="1" customWidth="1"/>
    <col min="9710" max="9710" width="13.42578125" style="1" customWidth="1"/>
    <col min="9711" max="9746" width="0" style="1" hidden="1" customWidth="1"/>
    <col min="9747" max="9761" width="6.7109375" style="1" customWidth="1"/>
    <col min="9762" max="9762" width="9.140625" style="1"/>
    <col min="9763" max="9763" width="10.42578125" style="1" customWidth="1"/>
    <col min="9764" max="9764" width="14.5703125" style="1" customWidth="1"/>
    <col min="9765" max="9800" width="0" style="1" hidden="1" customWidth="1"/>
    <col min="9801" max="9815" width="6.7109375" style="1" customWidth="1"/>
    <col min="9816" max="9962" width="9.140625" style="1"/>
    <col min="9963" max="9963" width="3.85546875" style="1" customWidth="1"/>
    <col min="9964" max="9964" width="10.42578125" style="1" customWidth="1"/>
    <col min="9965" max="9965" width="0" style="1" hidden="1" customWidth="1"/>
    <col min="9966" max="9966" width="13.42578125" style="1" customWidth="1"/>
    <col min="9967" max="10002" width="0" style="1" hidden="1" customWidth="1"/>
    <col min="10003" max="10017" width="6.7109375" style="1" customWidth="1"/>
    <col min="10018" max="10018" width="9.140625" style="1"/>
    <col min="10019" max="10019" width="10.42578125" style="1" customWidth="1"/>
    <col min="10020" max="10020" width="14.5703125" style="1" customWidth="1"/>
    <col min="10021" max="10056" width="0" style="1" hidden="1" customWidth="1"/>
    <col min="10057" max="10071" width="6.7109375" style="1" customWidth="1"/>
    <col min="10072" max="10218" width="9.140625" style="1"/>
    <col min="10219" max="10219" width="3.85546875" style="1" customWidth="1"/>
    <col min="10220" max="10220" width="10.42578125" style="1" customWidth="1"/>
    <col min="10221" max="10221" width="0" style="1" hidden="1" customWidth="1"/>
    <col min="10222" max="10222" width="13.42578125" style="1" customWidth="1"/>
    <col min="10223" max="10258" width="0" style="1" hidden="1" customWidth="1"/>
    <col min="10259" max="10273" width="6.7109375" style="1" customWidth="1"/>
    <col min="10274" max="10274" width="9.140625" style="1"/>
    <col min="10275" max="10275" width="10.42578125" style="1" customWidth="1"/>
    <col min="10276" max="10276" width="14.5703125" style="1" customWidth="1"/>
    <col min="10277" max="10312" width="0" style="1" hidden="1" customWidth="1"/>
    <col min="10313" max="10327" width="6.7109375" style="1" customWidth="1"/>
    <col min="10328" max="10474" width="9.140625" style="1"/>
    <col min="10475" max="10475" width="3.85546875" style="1" customWidth="1"/>
    <col min="10476" max="10476" width="10.42578125" style="1" customWidth="1"/>
    <col min="10477" max="10477" width="0" style="1" hidden="1" customWidth="1"/>
    <col min="10478" max="10478" width="13.42578125" style="1" customWidth="1"/>
    <col min="10479" max="10514" width="0" style="1" hidden="1" customWidth="1"/>
    <col min="10515" max="10529" width="6.7109375" style="1" customWidth="1"/>
    <col min="10530" max="10530" width="9.140625" style="1"/>
    <col min="10531" max="10531" width="10.42578125" style="1" customWidth="1"/>
    <col min="10532" max="10532" width="14.5703125" style="1" customWidth="1"/>
    <col min="10533" max="10568" width="0" style="1" hidden="1" customWidth="1"/>
    <col min="10569" max="10583" width="6.7109375" style="1" customWidth="1"/>
    <col min="10584" max="10730" width="9.140625" style="1"/>
    <col min="10731" max="10731" width="3.85546875" style="1" customWidth="1"/>
    <col min="10732" max="10732" width="10.42578125" style="1" customWidth="1"/>
    <col min="10733" max="10733" width="0" style="1" hidden="1" customWidth="1"/>
    <col min="10734" max="10734" width="13.42578125" style="1" customWidth="1"/>
    <col min="10735" max="10770" width="0" style="1" hidden="1" customWidth="1"/>
    <col min="10771" max="10785" width="6.7109375" style="1" customWidth="1"/>
    <col min="10786" max="10786" width="9.140625" style="1"/>
    <col min="10787" max="10787" width="10.42578125" style="1" customWidth="1"/>
    <col min="10788" max="10788" width="14.5703125" style="1" customWidth="1"/>
    <col min="10789" max="10824" width="0" style="1" hidden="1" customWidth="1"/>
    <col min="10825" max="10839" width="6.7109375" style="1" customWidth="1"/>
    <col min="10840" max="10986" width="9.140625" style="1"/>
    <col min="10987" max="10987" width="3.85546875" style="1" customWidth="1"/>
    <col min="10988" max="10988" width="10.42578125" style="1" customWidth="1"/>
    <col min="10989" max="10989" width="0" style="1" hidden="1" customWidth="1"/>
    <col min="10990" max="10990" width="13.42578125" style="1" customWidth="1"/>
    <col min="10991" max="11026" width="0" style="1" hidden="1" customWidth="1"/>
    <col min="11027" max="11041" width="6.7109375" style="1" customWidth="1"/>
    <col min="11042" max="11042" width="9.140625" style="1"/>
    <col min="11043" max="11043" width="10.42578125" style="1" customWidth="1"/>
    <col min="11044" max="11044" width="14.5703125" style="1" customWidth="1"/>
    <col min="11045" max="11080" width="0" style="1" hidden="1" customWidth="1"/>
    <col min="11081" max="11095" width="6.7109375" style="1" customWidth="1"/>
    <col min="11096" max="11242" width="9.140625" style="1"/>
    <col min="11243" max="11243" width="3.85546875" style="1" customWidth="1"/>
    <col min="11244" max="11244" width="10.42578125" style="1" customWidth="1"/>
    <col min="11245" max="11245" width="0" style="1" hidden="1" customWidth="1"/>
    <col min="11246" max="11246" width="13.42578125" style="1" customWidth="1"/>
    <col min="11247" max="11282" width="0" style="1" hidden="1" customWidth="1"/>
    <col min="11283" max="11297" width="6.7109375" style="1" customWidth="1"/>
    <col min="11298" max="11298" width="9.140625" style="1"/>
    <col min="11299" max="11299" width="10.42578125" style="1" customWidth="1"/>
    <col min="11300" max="11300" width="14.5703125" style="1" customWidth="1"/>
    <col min="11301" max="11336" width="0" style="1" hidden="1" customWidth="1"/>
    <col min="11337" max="11351" width="6.7109375" style="1" customWidth="1"/>
    <col min="11352" max="11498" width="9.140625" style="1"/>
    <col min="11499" max="11499" width="3.85546875" style="1" customWidth="1"/>
    <col min="11500" max="11500" width="10.42578125" style="1" customWidth="1"/>
    <col min="11501" max="11501" width="0" style="1" hidden="1" customWidth="1"/>
    <col min="11502" max="11502" width="13.42578125" style="1" customWidth="1"/>
    <col min="11503" max="11538" width="0" style="1" hidden="1" customWidth="1"/>
    <col min="11539" max="11553" width="6.7109375" style="1" customWidth="1"/>
    <col min="11554" max="11554" width="9.140625" style="1"/>
    <col min="11555" max="11555" width="10.42578125" style="1" customWidth="1"/>
    <col min="11556" max="11556" width="14.5703125" style="1" customWidth="1"/>
    <col min="11557" max="11592" width="0" style="1" hidden="1" customWidth="1"/>
    <col min="11593" max="11607" width="6.7109375" style="1" customWidth="1"/>
    <col min="11608" max="11754" width="9.140625" style="1"/>
    <col min="11755" max="11755" width="3.85546875" style="1" customWidth="1"/>
    <col min="11756" max="11756" width="10.42578125" style="1" customWidth="1"/>
    <col min="11757" max="11757" width="0" style="1" hidden="1" customWidth="1"/>
    <col min="11758" max="11758" width="13.42578125" style="1" customWidth="1"/>
    <col min="11759" max="11794" width="0" style="1" hidden="1" customWidth="1"/>
    <col min="11795" max="11809" width="6.7109375" style="1" customWidth="1"/>
    <col min="11810" max="11810" width="9.140625" style="1"/>
    <col min="11811" max="11811" width="10.42578125" style="1" customWidth="1"/>
    <col min="11812" max="11812" width="14.5703125" style="1" customWidth="1"/>
    <col min="11813" max="11848" width="0" style="1" hidden="1" customWidth="1"/>
    <col min="11849" max="11863" width="6.7109375" style="1" customWidth="1"/>
    <col min="11864" max="12010" width="9.140625" style="1"/>
    <col min="12011" max="12011" width="3.85546875" style="1" customWidth="1"/>
    <col min="12012" max="12012" width="10.42578125" style="1" customWidth="1"/>
    <col min="12013" max="12013" width="0" style="1" hidden="1" customWidth="1"/>
    <col min="12014" max="12014" width="13.42578125" style="1" customWidth="1"/>
    <col min="12015" max="12050" width="0" style="1" hidden="1" customWidth="1"/>
    <col min="12051" max="12065" width="6.7109375" style="1" customWidth="1"/>
    <col min="12066" max="12066" width="9.140625" style="1"/>
    <col min="12067" max="12067" width="10.42578125" style="1" customWidth="1"/>
    <col min="12068" max="12068" width="14.5703125" style="1" customWidth="1"/>
    <col min="12069" max="12104" width="0" style="1" hidden="1" customWidth="1"/>
    <col min="12105" max="12119" width="6.7109375" style="1" customWidth="1"/>
    <col min="12120" max="12266" width="9.140625" style="1"/>
    <col min="12267" max="12267" width="3.85546875" style="1" customWidth="1"/>
    <col min="12268" max="12268" width="10.42578125" style="1" customWidth="1"/>
    <col min="12269" max="12269" width="0" style="1" hidden="1" customWidth="1"/>
    <col min="12270" max="12270" width="13.42578125" style="1" customWidth="1"/>
    <col min="12271" max="12306" width="0" style="1" hidden="1" customWidth="1"/>
    <col min="12307" max="12321" width="6.7109375" style="1" customWidth="1"/>
    <col min="12322" max="12322" width="9.140625" style="1"/>
    <col min="12323" max="12323" width="10.42578125" style="1" customWidth="1"/>
    <col min="12324" max="12324" width="14.5703125" style="1" customWidth="1"/>
    <col min="12325" max="12360" width="0" style="1" hidden="1" customWidth="1"/>
    <col min="12361" max="12375" width="6.7109375" style="1" customWidth="1"/>
    <col min="12376" max="12522" width="9.140625" style="1"/>
    <col min="12523" max="12523" width="3.85546875" style="1" customWidth="1"/>
    <col min="12524" max="12524" width="10.42578125" style="1" customWidth="1"/>
    <col min="12525" max="12525" width="0" style="1" hidden="1" customWidth="1"/>
    <col min="12526" max="12526" width="13.42578125" style="1" customWidth="1"/>
    <col min="12527" max="12562" width="0" style="1" hidden="1" customWidth="1"/>
    <col min="12563" max="12577" width="6.7109375" style="1" customWidth="1"/>
    <col min="12578" max="12578" width="9.140625" style="1"/>
    <col min="12579" max="12579" width="10.42578125" style="1" customWidth="1"/>
    <col min="12580" max="12580" width="14.5703125" style="1" customWidth="1"/>
    <col min="12581" max="12616" width="0" style="1" hidden="1" customWidth="1"/>
    <col min="12617" max="12631" width="6.7109375" style="1" customWidth="1"/>
    <col min="12632" max="12778" width="9.140625" style="1"/>
    <col min="12779" max="12779" width="3.85546875" style="1" customWidth="1"/>
    <col min="12780" max="12780" width="10.42578125" style="1" customWidth="1"/>
    <col min="12781" max="12781" width="0" style="1" hidden="1" customWidth="1"/>
    <col min="12782" max="12782" width="13.42578125" style="1" customWidth="1"/>
    <col min="12783" max="12818" width="0" style="1" hidden="1" customWidth="1"/>
    <col min="12819" max="12833" width="6.7109375" style="1" customWidth="1"/>
    <col min="12834" max="12834" width="9.140625" style="1"/>
    <col min="12835" max="12835" width="10.42578125" style="1" customWidth="1"/>
    <col min="12836" max="12836" width="14.5703125" style="1" customWidth="1"/>
    <col min="12837" max="12872" width="0" style="1" hidden="1" customWidth="1"/>
    <col min="12873" max="12887" width="6.7109375" style="1" customWidth="1"/>
    <col min="12888" max="13034" width="9.140625" style="1"/>
    <col min="13035" max="13035" width="3.85546875" style="1" customWidth="1"/>
    <col min="13036" max="13036" width="10.42578125" style="1" customWidth="1"/>
    <col min="13037" max="13037" width="0" style="1" hidden="1" customWidth="1"/>
    <col min="13038" max="13038" width="13.42578125" style="1" customWidth="1"/>
    <col min="13039" max="13074" width="0" style="1" hidden="1" customWidth="1"/>
    <col min="13075" max="13089" width="6.7109375" style="1" customWidth="1"/>
    <col min="13090" max="13090" width="9.140625" style="1"/>
    <col min="13091" max="13091" width="10.42578125" style="1" customWidth="1"/>
    <col min="13092" max="13092" width="14.5703125" style="1" customWidth="1"/>
    <col min="13093" max="13128" width="0" style="1" hidden="1" customWidth="1"/>
    <col min="13129" max="13143" width="6.7109375" style="1" customWidth="1"/>
    <col min="13144" max="13290" width="9.140625" style="1"/>
    <col min="13291" max="13291" width="3.85546875" style="1" customWidth="1"/>
    <col min="13292" max="13292" width="10.42578125" style="1" customWidth="1"/>
    <col min="13293" max="13293" width="0" style="1" hidden="1" customWidth="1"/>
    <col min="13294" max="13294" width="13.42578125" style="1" customWidth="1"/>
    <col min="13295" max="13330" width="0" style="1" hidden="1" customWidth="1"/>
    <col min="13331" max="13345" width="6.7109375" style="1" customWidth="1"/>
    <col min="13346" max="13346" width="9.140625" style="1"/>
    <col min="13347" max="13347" width="10.42578125" style="1" customWidth="1"/>
    <col min="13348" max="13348" width="14.5703125" style="1" customWidth="1"/>
    <col min="13349" max="13384" width="0" style="1" hidden="1" customWidth="1"/>
    <col min="13385" max="13399" width="6.7109375" style="1" customWidth="1"/>
    <col min="13400" max="13546" width="9.140625" style="1"/>
    <col min="13547" max="13547" width="3.85546875" style="1" customWidth="1"/>
    <col min="13548" max="13548" width="10.42578125" style="1" customWidth="1"/>
    <col min="13549" max="13549" width="0" style="1" hidden="1" customWidth="1"/>
    <col min="13550" max="13550" width="13.42578125" style="1" customWidth="1"/>
    <col min="13551" max="13586" width="0" style="1" hidden="1" customWidth="1"/>
    <col min="13587" max="13601" width="6.7109375" style="1" customWidth="1"/>
    <col min="13602" max="13602" width="9.140625" style="1"/>
    <col min="13603" max="13603" width="10.42578125" style="1" customWidth="1"/>
    <col min="13604" max="13604" width="14.5703125" style="1" customWidth="1"/>
    <col min="13605" max="13640" width="0" style="1" hidden="1" customWidth="1"/>
    <col min="13641" max="13655" width="6.7109375" style="1" customWidth="1"/>
    <col min="13656" max="13802" width="9.140625" style="1"/>
    <col min="13803" max="13803" width="3.85546875" style="1" customWidth="1"/>
    <col min="13804" max="13804" width="10.42578125" style="1" customWidth="1"/>
    <col min="13805" max="13805" width="0" style="1" hidden="1" customWidth="1"/>
    <col min="13806" max="13806" width="13.42578125" style="1" customWidth="1"/>
    <col min="13807" max="13842" width="0" style="1" hidden="1" customWidth="1"/>
    <col min="13843" max="13857" width="6.7109375" style="1" customWidth="1"/>
    <col min="13858" max="13858" width="9.140625" style="1"/>
    <col min="13859" max="13859" width="10.42578125" style="1" customWidth="1"/>
    <col min="13860" max="13860" width="14.5703125" style="1" customWidth="1"/>
    <col min="13861" max="13896" width="0" style="1" hidden="1" customWidth="1"/>
    <col min="13897" max="13911" width="6.7109375" style="1" customWidth="1"/>
    <col min="13912" max="14058" width="9.140625" style="1"/>
    <col min="14059" max="14059" width="3.85546875" style="1" customWidth="1"/>
    <col min="14060" max="14060" width="10.42578125" style="1" customWidth="1"/>
    <col min="14061" max="14061" width="0" style="1" hidden="1" customWidth="1"/>
    <col min="14062" max="14062" width="13.42578125" style="1" customWidth="1"/>
    <col min="14063" max="14098" width="0" style="1" hidden="1" customWidth="1"/>
    <col min="14099" max="14113" width="6.7109375" style="1" customWidth="1"/>
    <col min="14114" max="14114" width="9.140625" style="1"/>
    <col min="14115" max="14115" width="10.42578125" style="1" customWidth="1"/>
    <col min="14116" max="14116" width="14.5703125" style="1" customWidth="1"/>
    <col min="14117" max="14152" width="0" style="1" hidden="1" customWidth="1"/>
    <col min="14153" max="14167" width="6.7109375" style="1" customWidth="1"/>
    <col min="14168" max="14314" width="9.140625" style="1"/>
    <col min="14315" max="14315" width="3.85546875" style="1" customWidth="1"/>
    <col min="14316" max="14316" width="10.42578125" style="1" customWidth="1"/>
    <col min="14317" max="14317" width="0" style="1" hidden="1" customWidth="1"/>
    <col min="14318" max="14318" width="13.42578125" style="1" customWidth="1"/>
    <col min="14319" max="14354" width="0" style="1" hidden="1" customWidth="1"/>
    <col min="14355" max="14369" width="6.7109375" style="1" customWidth="1"/>
    <col min="14370" max="14370" width="9.140625" style="1"/>
    <col min="14371" max="14371" width="10.42578125" style="1" customWidth="1"/>
    <col min="14372" max="14372" width="14.5703125" style="1" customWidth="1"/>
    <col min="14373" max="14408" width="0" style="1" hidden="1" customWidth="1"/>
    <col min="14409" max="14423" width="6.7109375" style="1" customWidth="1"/>
    <col min="14424" max="14570" width="9.140625" style="1"/>
    <col min="14571" max="14571" width="3.85546875" style="1" customWidth="1"/>
    <col min="14572" max="14572" width="10.42578125" style="1" customWidth="1"/>
    <col min="14573" max="14573" width="0" style="1" hidden="1" customWidth="1"/>
    <col min="14574" max="14574" width="13.42578125" style="1" customWidth="1"/>
    <col min="14575" max="14610" width="0" style="1" hidden="1" customWidth="1"/>
    <col min="14611" max="14625" width="6.7109375" style="1" customWidth="1"/>
    <col min="14626" max="14626" width="9.140625" style="1"/>
    <col min="14627" max="14627" width="10.42578125" style="1" customWidth="1"/>
    <col min="14628" max="14628" width="14.5703125" style="1" customWidth="1"/>
    <col min="14629" max="14664" width="0" style="1" hidden="1" customWidth="1"/>
    <col min="14665" max="14679" width="6.7109375" style="1" customWidth="1"/>
    <col min="14680" max="14826" width="9.140625" style="1"/>
    <col min="14827" max="14827" width="3.85546875" style="1" customWidth="1"/>
    <col min="14828" max="14828" width="10.42578125" style="1" customWidth="1"/>
    <col min="14829" max="14829" width="0" style="1" hidden="1" customWidth="1"/>
    <col min="14830" max="14830" width="13.42578125" style="1" customWidth="1"/>
    <col min="14831" max="14866" width="0" style="1" hidden="1" customWidth="1"/>
    <col min="14867" max="14881" width="6.7109375" style="1" customWidth="1"/>
    <col min="14882" max="14882" width="9.140625" style="1"/>
    <col min="14883" max="14883" width="10.42578125" style="1" customWidth="1"/>
    <col min="14884" max="14884" width="14.5703125" style="1" customWidth="1"/>
    <col min="14885" max="14920" width="0" style="1" hidden="1" customWidth="1"/>
    <col min="14921" max="14935" width="6.7109375" style="1" customWidth="1"/>
    <col min="14936" max="15082" width="9.140625" style="1"/>
    <col min="15083" max="15083" width="3.85546875" style="1" customWidth="1"/>
    <col min="15084" max="15084" width="10.42578125" style="1" customWidth="1"/>
    <col min="15085" max="15085" width="0" style="1" hidden="1" customWidth="1"/>
    <col min="15086" max="15086" width="13.42578125" style="1" customWidth="1"/>
    <col min="15087" max="15122" width="0" style="1" hidden="1" customWidth="1"/>
    <col min="15123" max="15137" width="6.7109375" style="1" customWidth="1"/>
    <col min="15138" max="15138" width="9.140625" style="1"/>
    <col min="15139" max="15139" width="10.42578125" style="1" customWidth="1"/>
    <col min="15140" max="15140" width="14.5703125" style="1" customWidth="1"/>
    <col min="15141" max="15176" width="0" style="1" hidden="1" customWidth="1"/>
    <col min="15177" max="15191" width="6.7109375" style="1" customWidth="1"/>
    <col min="15192" max="15338" width="9.140625" style="1"/>
    <col min="15339" max="15339" width="3.85546875" style="1" customWidth="1"/>
    <col min="15340" max="15340" width="10.42578125" style="1" customWidth="1"/>
    <col min="15341" max="15341" width="0" style="1" hidden="1" customWidth="1"/>
    <col min="15342" max="15342" width="13.42578125" style="1" customWidth="1"/>
    <col min="15343" max="15378" width="0" style="1" hidden="1" customWidth="1"/>
    <col min="15379" max="15393" width="6.7109375" style="1" customWidth="1"/>
    <col min="15394" max="15394" width="9.140625" style="1"/>
    <col min="15395" max="15395" width="10.42578125" style="1" customWidth="1"/>
    <col min="15396" max="15396" width="14.5703125" style="1" customWidth="1"/>
    <col min="15397" max="15432" width="0" style="1" hidden="1" customWidth="1"/>
    <col min="15433" max="15447" width="6.7109375" style="1" customWidth="1"/>
    <col min="15448" max="15594" width="9.140625" style="1"/>
    <col min="15595" max="15595" width="3.85546875" style="1" customWidth="1"/>
    <col min="15596" max="15596" width="10.42578125" style="1" customWidth="1"/>
    <col min="15597" max="15597" width="0" style="1" hidden="1" customWidth="1"/>
    <col min="15598" max="15598" width="13.42578125" style="1" customWidth="1"/>
    <col min="15599" max="15634" width="0" style="1" hidden="1" customWidth="1"/>
    <col min="15635" max="15649" width="6.7109375" style="1" customWidth="1"/>
    <col min="15650" max="15650" width="9.140625" style="1"/>
    <col min="15651" max="15651" width="10.42578125" style="1" customWidth="1"/>
    <col min="15652" max="15652" width="14.5703125" style="1" customWidth="1"/>
    <col min="15653" max="15688" width="0" style="1" hidden="1" customWidth="1"/>
    <col min="15689" max="15703" width="6.7109375" style="1" customWidth="1"/>
    <col min="15704" max="15850" width="9.140625" style="1"/>
    <col min="15851" max="15851" width="3.85546875" style="1" customWidth="1"/>
    <col min="15852" max="15852" width="10.42578125" style="1" customWidth="1"/>
    <col min="15853" max="15853" width="0" style="1" hidden="1" customWidth="1"/>
    <col min="15854" max="15854" width="13.42578125" style="1" customWidth="1"/>
    <col min="15855" max="15890" width="0" style="1" hidden="1" customWidth="1"/>
    <col min="15891" max="15905" width="6.7109375" style="1" customWidth="1"/>
    <col min="15906" max="15906" width="9.140625" style="1"/>
    <col min="15907" max="15907" width="10.42578125" style="1" customWidth="1"/>
    <col min="15908" max="15908" width="14.5703125" style="1" customWidth="1"/>
    <col min="15909" max="15944" width="0" style="1" hidden="1" customWidth="1"/>
    <col min="15945" max="15959" width="6.7109375" style="1" customWidth="1"/>
    <col min="15960" max="16106" width="9.140625" style="1"/>
    <col min="16107" max="16107" width="3.85546875" style="1" customWidth="1"/>
    <col min="16108" max="16108" width="10.42578125" style="1" customWidth="1"/>
    <col min="16109" max="16109" width="0" style="1" hidden="1" customWidth="1"/>
    <col min="16110" max="16110" width="13.42578125" style="1" customWidth="1"/>
    <col min="16111" max="16146" width="0" style="1" hidden="1" customWidth="1"/>
    <col min="16147" max="16161" width="6.7109375" style="1" customWidth="1"/>
    <col min="16162" max="16162" width="9.140625" style="1"/>
    <col min="16163" max="16163" width="10.42578125" style="1" customWidth="1"/>
    <col min="16164" max="16164" width="14.5703125" style="1" customWidth="1"/>
    <col min="16165" max="16200" width="0" style="1" hidden="1" customWidth="1"/>
    <col min="16201" max="16215" width="6.7109375" style="1" customWidth="1"/>
    <col min="16216" max="16384" width="9.140625" style="1"/>
  </cols>
  <sheetData>
    <row r="2" spans="1:118" ht="15" customHeight="1" x14ac:dyDescent="0.25">
      <c r="A2" s="57" t="s">
        <v>20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60"/>
    </row>
    <row r="3" spans="1:118" ht="13.5" customHeight="1" x14ac:dyDescent="0.2">
      <c r="A3" s="16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7"/>
    </row>
    <row r="4" spans="1:118" ht="15" customHeight="1" x14ac:dyDescent="0.25">
      <c r="A4" s="16"/>
      <c r="B4" s="21" t="s">
        <v>22</v>
      </c>
      <c r="C4" s="2"/>
      <c r="D4" s="2"/>
      <c r="E4" s="2"/>
      <c r="AG4" s="17"/>
    </row>
    <row r="5" spans="1:118" ht="15" customHeight="1" x14ac:dyDescent="0.25">
      <c r="A5" s="16"/>
      <c r="B5" s="28" t="s">
        <v>80</v>
      </c>
      <c r="C5" s="2"/>
      <c r="D5" s="2"/>
      <c r="E5" s="2"/>
      <c r="L5" s="27"/>
      <c r="AG5" s="17"/>
      <c r="AI5" s="27" t="s">
        <v>83</v>
      </c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</row>
    <row r="6" spans="1:118" ht="13.5" customHeight="1" thickBot="1" x14ac:dyDescent="0.25">
      <c r="A6" s="16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17"/>
      <c r="AI6" s="27" t="s">
        <v>58</v>
      </c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</row>
    <row r="7" spans="1:118" ht="13.5" customHeight="1" thickTop="1" x14ac:dyDescent="0.2">
      <c r="A7" s="16"/>
      <c r="C7" s="2"/>
      <c r="D7" s="2"/>
      <c r="E7" s="2"/>
      <c r="F7" s="25" t="s">
        <v>74</v>
      </c>
      <c r="G7" s="5" t="s">
        <v>75</v>
      </c>
      <c r="H7" s="5" t="s">
        <v>76</v>
      </c>
      <c r="I7" s="5" t="s">
        <v>77</v>
      </c>
      <c r="J7" s="5" t="s">
        <v>78</v>
      </c>
      <c r="K7" s="5" t="s">
        <v>79</v>
      </c>
      <c r="L7" s="5" t="s">
        <v>73</v>
      </c>
      <c r="M7" s="5" t="s">
        <v>72</v>
      </c>
      <c r="N7" s="25" t="s">
        <v>71</v>
      </c>
      <c r="O7" s="5" t="s">
        <v>70</v>
      </c>
      <c r="P7" s="5" t="s">
        <v>69</v>
      </c>
      <c r="Q7" s="5" t="s">
        <v>40</v>
      </c>
      <c r="R7" s="5" t="s">
        <v>39</v>
      </c>
      <c r="S7" s="5" t="s">
        <v>38</v>
      </c>
      <c r="T7" s="5" t="s">
        <v>37</v>
      </c>
      <c r="U7" s="5" t="s">
        <v>36</v>
      </c>
      <c r="V7" s="5" t="s">
        <v>34</v>
      </c>
      <c r="W7" s="5" t="s">
        <v>33</v>
      </c>
      <c r="X7" s="5" t="s">
        <v>32</v>
      </c>
      <c r="Y7" s="5" t="s">
        <v>31</v>
      </c>
      <c r="Z7" s="5" t="s">
        <v>30</v>
      </c>
      <c r="AA7" s="5" t="s">
        <v>29</v>
      </c>
      <c r="AB7" s="5" t="s">
        <v>28</v>
      </c>
      <c r="AC7" s="5" t="s">
        <v>90</v>
      </c>
      <c r="AD7" s="5" t="s">
        <v>96</v>
      </c>
      <c r="AE7" s="5" t="s">
        <v>99</v>
      </c>
      <c r="AF7" s="5" t="s">
        <v>102</v>
      </c>
      <c r="AG7" s="31"/>
      <c r="AK7" s="52" t="s">
        <v>41</v>
      </c>
      <c r="AL7" s="52"/>
      <c r="AM7" s="52"/>
      <c r="AN7" s="52" t="s">
        <v>42</v>
      </c>
      <c r="AO7" s="52"/>
      <c r="AP7" s="52"/>
      <c r="AQ7" s="52" t="s">
        <v>43</v>
      </c>
      <c r="AR7" s="52"/>
      <c r="AS7" s="52"/>
      <c r="AT7" s="52" t="s">
        <v>44</v>
      </c>
      <c r="AU7" s="52"/>
      <c r="AV7" s="52"/>
      <c r="AW7" s="52" t="s">
        <v>45</v>
      </c>
      <c r="AX7" s="52"/>
      <c r="AY7" s="52"/>
      <c r="AZ7" s="52" t="s">
        <v>46</v>
      </c>
      <c r="BA7" s="52"/>
      <c r="BB7" s="52"/>
      <c r="BC7" s="52" t="s">
        <v>47</v>
      </c>
      <c r="BD7" s="52"/>
      <c r="BE7" s="52"/>
      <c r="BF7" s="52" t="s">
        <v>48</v>
      </c>
      <c r="BG7" s="52"/>
      <c r="BH7" s="52"/>
      <c r="BI7" s="52" t="s">
        <v>49</v>
      </c>
      <c r="BJ7" s="52"/>
      <c r="BK7" s="52"/>
      <c r="BL7" s="52" t="s">
        <v>50</v>
      </c>
      <c r="BM7" s="52"/>
      <c r="BN7" s="52"/>
      <c r="BO7" s="52" t="s">
        <v>51</v>
      </c>
      <c r="BP7" s="52"/>
      <c r="BQ7" s="52"/>
      <c r="BR7" s="52" t="s">
        <v>52</v>
      </c>
      <c r="BS7" s="52"/>
      <c r="BT7" s="52"/>
      <c r="BU7" s="52" t="s">
        <v>53</v>
      </c>
      <c r="BV7" s="52"/>
      <c r="BW7" s="52"/>
      <c r="BX7" s="52" t="s">
        <v>54</v>
      </c>
      <c r="BY7" s="52"/>
      <c r="BZ7" s="52"/>
      <c r="CA7" s="52" t="s">
        <v>55</v>
      </c>
      <c r="CB7" s="52"/>
      <c r="CC7" s="52"/>
      <c r="CD7" s="52" t="s">
        <v>56</v>
      </c>
      <c r="CE7" s="52"/>
      <c r="CF7" s="52"/>
      <c r="CG7" s="52" t="s">
        <v>27</v>
      </c>
      <c r="CH7" s="52"/>
      <c r="CI7" s="52"/>
      <c r="CJ7" s="52" t="s">
        <v>91</v>
      </c>
      <c r="CK7" s="52"/>
      <c r="CL7" s="52"/>
      <c r="CM7" s="52" t="s">
        <v>97</v>
      </c>
      <c r="CN7" s="52"/>
      <c r="CO7" s="52"/>
      <c r="CP7" s="52" t="s">
        <v>101</v>
      </c>
      <c r="CQ7" s="52"/>
      <c r="CR7" s="52"/>
      <c r="CS7" s="52" t="s">
        <v>104</v>
      </c>
      <c r="CT7" s="52"/>
      <c r="CU7" s="52"/>
      <c r="CV7" s="52" t="s">
        <v>106</v>
      </c>
      <c r="CW7" s="52"/>
      <c r="CX7" s="52"/>
      <c r="CY7" s="52" t="s">
        <v>108</v>
      </c>
      <c r="CZ7" s="52"/>
      <c r="DA7" s="52"/>
      <c r="DB7" s="52" t="s">
        <v>112</v>
      </c>
      <c r="DC7" s="52"/>
      <c r="DD7" s="52"/>
      <c r="DE7" s="52" t="s">
        <v>115</v>
      </c>
      <c r="DF7" s="52"/>
      <c r="DG7" s="52"/>
      <c r="DH7" s="52" t="s">
        <v>120</v>
      </c>
      <c r="DI7" s="52"/>
      <c r="DJ7" s="52"/>
      <c r="DK7" s="52" t="s">
        <v>124</v>
      </c>
      <c r="DL7" s="52"/>
      <c r="DM7" s="52"/>
    </row>
    <row r="8" spans="1:118" ht="13.5" customHeight="1" x14ac:dyDescent="0.2">
      <c r="A8" s="16"/>
      <c r="C8" s="2"/>
      <c r="D8" s="2"/>
      <c r="E8" s="2"/>
      <c r="F8" s="5" t="s">
        <v>35</v>
      </c>
      <c r="G8" s="5" t="s">
        <v>35</v>
      </c>
      <c r="H8" s="5" t="s">
        <v>35</v>
      </c>
      <c r="I8" s="5" t="s">
        <v>35</v>
      </c>
      <c r="J8" s="5" t="s">
        <v>35</v>
      </c>
      <c r="K8" s="5" t="s">
        <v>35</v>
      </c>
      <c r="L8" s="5" t="s">
        <v>35</v>
      </c>
      <c r="M8" s="5" t="s">
        <v>35</v>
      </c>
      <c r="N8" s="5" t="s">
        <v>35</v>
      </c>
      <c r="O8" s="5" t="s">
        <v>35</v>
      </c>
      <c r="P8" s="5" t="s">
        <v>35</v>
      </c>
      <c r="Q8" s="5" t="s">
        <v>35</v>
      </c>
      <c r="R8" s="5" t="s">
        <v>35</v>
      </c>
      <c r="S8" s="5" t="s">
        <v>35</v>
      </c>
      <c r="T8" s="5" t="s">
        <v>35</v>
      </c>
      <c r="U8" s="5" t="s">
        <v>35</v>
      </c>
      <c r="V8" s="5" t="s">
        <v>35</v>
      </c>
      <c r="W8" s="5" t="s">
        <v>35</v>
      </c>
      <c r="X8" s="5" t="s">
        <v>35</v>
      </c>
      <c r="Y8" s="5" t="s">
        <v>35</v>
      </c>
      <c r="Z8" s="5" t="s">
        <v>35</v>
      </c>
      <c r="AA8" s="5" t="s">
        <v>35</v>
      </c>
      <c r="AB8" s="5" t="s">
        <v>35</v>
      </c>
      <c r="AC8" s="5" t="s">
        <v>35</v>
      </c>
      <c r="AD8" s="5" t="s">
        <v>35</v>
      </c>
      <c r="AE8" s="5" t="s">
        <v>35</v>
      </c>
      <c r="AF8" s="5" t="s">
        <v>35</v>
      </c>
      <c r="AG8" s="31"/>
      <c r="AK8" s="52" t="s">
        <v>1</v>
      </c>
      <c r="AL8" s="52"/>
      <c r="AM8" s="52"/>
      <c r="AN8" s="52" t="s">
        <v>2</v>
      </c>
      <c r="AO8" s="52"/>
      <c r="AP8" s="52"/>
      <c r="AQ8" s="52" t="s">
        <v>3</v>
      </c>
      <c r="AR8" s="52"/>
      <c r="AS8" s="52"/>
      <c r="AT8" s="52" t="s">
        <v>4</v>
      </c>
      <c r="AU8" s="52"/>
      <c r="AV8" s="52"/>
      <c r="AW8" s="52" t="s">
        <v>5</v>
      </c>
      <c r="AX8" s="52"/>
      <c r="AY8" s="52"/>
      <c r="AZ8" s="52" t="s">
        <v>6</v>
      </c>
      <c r="BA8" s="52"/>
      <c r="BB8" s="52"/>
      <c r="BC8" s="52" t="s">
        <v>7</v>
      </c>
      <c r="BD8" s="52"/>
      <c r="BE8" s="52"/>
      <c r="BF8" s="52" t="s">
        <v>8</v>
      </c>
      <c r="BG8" s="52"/>
      <c r="BH8" s="52"/>
      <c r="BI8" s="52" t="s">
        <v>9</v>
      </c>
      <c r="BJ8" s="52"/>
      <c r="BK8" s="52"/>
      <c r="BL8" s="52" t="s">
        <v>10</v>
      </c>
      <c r="BM8" s="52"/>
      <c r="BN8" s="52"/>
      <c r="BO8" s="52" t="s">
        <v>11</v>
      </c>
      <c r="BP8" s="52"/>
      <c r="BQ8" s="52"/>
      <c r="BR8" s="52" t="s">
        <v>12</v>
      </c>
      <c r="BS8" s="52"/>
      <c r="BT8" s="52"/>
      <c r="BU8" s="52" t="s">
        <v>13</v>
      </c>
      <c r="BV8" s="52"/>
      <c r="BW8" s="52"/>
      <c r="BX8" s="52" t="s">
        <v>14</v>
      </c>
      <c r="BY8" s="52"/>
      <c r="BZ8" s="52"/>
      <c r="CA8" s="52" t="s">
        <v>15</v>
      </c>
      <c r="CB8" s="52"/>
      <c r="CC8" s="52"/>
      <c r="CD8" s="52" t="s">
        <v>16</v>
      </c>
      <c r="CE8" s="52"/>
      <c r="CF8" s="52"/>
      <c r="CG8" s="52" t="s">
        <v>17</v>
      </c>
      <c r="CH8" s="52"/>
      <c r="CI8" s="52"/>
      <c r="CJ8" s="52" t="s">
        <v>92</v>
      </c>
      <c r="CK8" s="52"/>
      <c r="CL8" s="52"/>
      <c r="CM8" s="52" t="s">
        <v>98</v>
      </c>
      <c r="CN8" s="52"/>
      <c r="CO8" s="52"/>
      <c r="CP8" s="52" t="s">
        <v>100</v>
      </c>
      <c r="CQ8" s="52"/>
      <c r="CR8" s="52"/>
      <c r="CS8" s="52" t="s">
        <v>103</v>
      </c>
      <c r="CT8" s="52"/>
      <c r="CU8" s="52"/>
      <c r="CV8" s="52" t="s">
        <v>107</v>
      </c>
      <c r="CW8" s="52"/>
      <c r="CX8" s="52"/>
      <c r="CY8" s="52" t="s">
        <v>109</v>
      </c>
      <c r="CZ8" s="52"/>
      <c r="DA8" s="52"/>
      <c r="DB8" s="52" t="s">
        <v>113</v>
      </c>
      <c r="DC8" s="52"/>
      <c r="DD8" s="52"/>
      <c r="DE8" s="52" t="s">
        <v>116</v>
      </c>
      <c r="DF8" s="52"/>
      <c r="DG8" s="52"/>
      <c r="DH8" s="52" t="s">
        <v>121</v>
      </c>
      <c r="DI8" s="52"/>
      <c r="DJ8" s="52"/>
      <c r="DK8" s="52" t="s">
        <v>125</v>
      </c>
      <c r="DL8" s="52"/>
      <c r="DM8" s="52"/>
    </row>
    <row r="9" spans="1:118" ht="13.5" customHeight="1" x14ac:dyDescent="0.2">
      <c r="A9" s="16"/>
      <c r="B9" s="12"/>
      <c r="C9" s="4"/>
      <c r="D9" s="4"/>
      <c r="E9" s="4"/>
      <c r="F9" s="22" t="s">
        <v>73</v>
      </c>
      <c r="G9" s="22" t="s">
        <v>72</v>
      </c>
      <c r="H9" s="22" t="s">
        <v>71</v>
      </c>
      <c r="I9" s="22" t="s">
        <v>70</v>
      </c>
      <c r="J9" s="22" t="s">
        <v>69</v>
      </c>
      <c r="K9" s="22" t="s">
        <v>40</v>
      </c>
      <c r="L9" s="22" t="s">
        <v>39</v>
      </c>
      <c r="M9" s="22" t="s">
        <v>38</v>
      </c>
      <c r="N9" s="22" t="s">
        <v>37</v>
      </c>
      <c r="O9" s="22" t="s">
        <v>36</v>
      </c>
      <c r="P9" s="22" t="s">
        <v>34</v>
      </c>
      <c r="Q9" s="22" t="s">
        <v>33</v>
      </c>
      <c r="R9" s="22" t="s">
        <v>32</v>
      </c>
      <c r="S9" s="22" t="s">
        <v>31</v>
      </c>
      <c r="T9" s="22" t="s">
        <v>30</v>
      </c>
      <c r="U9" s="22" t="s">
        <v>29</v>
      </c>
      <c r="V9" s="22" t="s">
        <v>28</v>
      </c>
      <c r="W9" s="22" t="s">
        <v>90</v>
      </c>
      <c r="X9" s="22" t="s">
        <v>96</v>
      </c>
      <c r="Y9" s="22" t="s">
        <v>99</v>
      </c>
      <c r="Z9" s="22" t="s">
        <v>102</v>
      </c>
      <c r="AA9" s="22" t="s">
        <v>105</v>
      </c>
      <c r="AB9" s="22" t="s">
        <v>110</v>
      </c>
      <c r="AC9" s="22" t="s">
        <v>111</v>
      </c>
      <c r="AD9" s="22" t="s">
        <v>114</v>
      </c>
      <c r="AE9" s="22" t="s">
        <v>119</v>
      </c>
      <c r="AF9" s="22" t="s">
        <v>126</v>
      </c>
      <c r="AG9" s="32"/>
      <c r="AH9" s="5"/>
      <c r="AI9" s="5"/>
      <c r="AJ9" s="5"/>
      <c r="AK9" s="5" t="s">
        <v>25</v>
      </c>
      <c r="AL9" s="5" t="s">
        <v>26</v>
      </c>
      <c r="AM9" s="5" t="s">
        <v>18</v>
      </c>
      <c r="AN9" s="5" t="s">
        <v>25</v>
      </c>
      <c r="AO9" s="5" t="s">
        <v>26</v>
      </c>
      <c r="AP9" s="5" t="s">
        <v>18</v>
      </c>
      <c r="AQ9" s="5" t="s">
        <v>25</v>
      </c>
      <c r="AR9" s="5" t="s">
        <v>26</v>
      </c>
      <c r="AS9" s="5" t="s">
        <v>18</v>
      </c>
      <c r="AT9" s="5" t="s">
        <v>25</v>
      </c>
      <c r="AU9" s="5" t="s">
        <v>26</v>
      </c>
      <c r="AV9" s="5" t="s">
        <v>18</v>
      </c>
      <c r="AW9" s="5" t="s">
        <v>25</v>
      </c>
      <c r="AX9" s="5" t="s">
        <v>26</v>
      </c>
      <c r="AY9" s="5" t="s">
        <v>18</v>
      </c>
      <c r="AZ9" s="5" t="s">
        <v>25</v>
      </c>
      <c r="BA9" s="5" t="s">
        <v>26</v>
      </c>
      <c r="BB9" s="5" t="s">
        <v>18</v>
      </c>
      <c r="BC9" s="5" t="s">
        <v>25</v>
      </c>
      <c r="BD9" s="5" t="s">
        <v>26</v>
      </c>
      <c r="BE9" s="5" t="s">
        <v>18</v>
      </c>
      <c r="BF9" s="5" t="s">
        <v>25</v>
      </c>
      <c r="BG9" s="5" t="s">
        <v>26</v>
      </c>
      <c r="BH9" s="5" t="s">
        <v>18</v>
      </c>
      <c r="BI9" s="5" t="s">
        <v>25</v>
      </c>
      <c r="BJ9" s="5" t="s">
        <v>26</v>
      </c>
      <c r="BK9" s="5" t="s">
        <v>18</v>
      </c>
      <c r="BL9" s="5" t="s">
        <v>25</v>
      </c>
      <c r="BM9" s="5" t="s">
        <v>26</v>
      </c>
      <c r="BN9" s="5" t="s">
        <v>18</v>
      </c>
      <c r="BO9" s="5" t="s">
        <v>25</v>
      </c>
      <c r="BP9" s="5" t="s">
        <v>26</v>
      </c>
      <c r="BQ9" s="5" t="s">
        <v>18</v>
      </c>
      <c r="BR9" s="5" t="s">
        <v>25</v>
      </c>
      <c r="BS9" s="5" t="s">
        <v>26</v>
      </c>
      <c r="BT9" s="5" t="s">
        <v>18</v>
      </c>
      <c r="BU9" s="5" t="s">
        <v>25</v>
      </c>
      <c r="BV9" s="5" t="s">
        <v>26</v>
      </c>
      <c r="BW9" s="5" t="s">
        <v>18</v>
      </c>
      <c r="BX9" s="5" t="s">
        <v>25</v>
      </c>
      <c r="BY9" s="5" t="s">
        <v>26</v>
      </c>
      <c r="BZ9" s="5" t="s">
        <v>18</v>
      </c>
      <c r="CA9" s="5" t="s">
        <v>25</v>
      </c>
      <c r="CB9" s="5" t="s">
        <v>26</v>
      </c>
      <c r="CC9" s="5" t="s">
        <v>18</v>
      </c>
      <c r="CD9" s="5" t="s">
        <v>25</v>
      </c>
      <c r="CE9" s="5" t="s">
        <v>26</v>
      </c>
      <c r="CF9" s="5" t="s">
        <v>18</v>
      </c>
      <c r="CG9" s="5" t="s">
        <v>25</v>
      </c>
      <c r="CH9" s="5" t="s">
        <v>26</v>
      </c>
      <c r="CI9" s="5" t="s">
        <v>18</v>
      </c>
      <c r="CJ9" s="5" t="s">
        <v>25</v>
      </c>
      <c r="CK9" s="5" t="s">
        <v>26</v>
      </c>
      <c r="CL9" s="5" t="s">
        <v>18</v>
      </c>
      <c r="CM9" s="5" t="s">
        <v>25</v>
      </c>
      <c r="CN9" s="5" t="s">
        <v>26</v>
      </c>
      <c r="CO9" s="5" t="s">
        <v>18</v>
      </c>
      <c r="CP9" s="5" t="s">
        <v>25</v>
      </c>
      <c r="CQ9" s="5" t="s">
        <v>26</v>
      </c>
      <c r="CR9" s="5" t="s">
        <v>18</v>
      </c>
      <c r="CS9" s="5" t="s">
        <v>25</v>
      </c>
      <c r="CT9" s="5" t="s">
        <v>26</v>
      </c>
      <c r="CU9" s="5" t="s">
        <v>18</v>
      </c>
      <c r="CV9" s="5" t="s">
        <v>25</v>
      </c>
      <c r="CW9" s="5" t="s">
        <v>26</v>
      </c>
      <c r="CX9" s="5" t="s">
        <v>18</v>
      </c>
      <c r="CY9" s="5" t="s">
        <v>25</v>
      </c>
      <c r="CZ9" s="5" t="s">
        <v>26</v>
      </c>
      <c r="DA9" s="5" t="s">
        <v>18</v>
      </c>
      <c r="DB9" s="5" t="s">
        <v>25</v>
      </c>
      <c r="DC9" s="5" t="s">
        <v>26</v>
      </c>
      <c r="DD9" s="5" t="s">
        <v>18</v>
      </c>
      <c r="DE9" s="5" t="s">
        <v>25</v>
      </c>
      <c r="DF9" s="5" t="s">
        <v>26</v>
      </c>
      <c r="DG9" s="5" t="s">
        <v>18</v>
      </c>
      <c r="DH9" s="5" t="s">
        <v>25</v>
      </c>
      <c r="DI9" s="5" t="s">
        <v>26</v>
      </c>
      <c r="DJ9" s="5" t="s">
        <v>18</v>
      </c>
      <c r="DK9" s="5" t="s">
        <v>25</v>
      </c>
      <c r="DL9" s="5" t="s">
        <v>26</v>
      </c>
      <c r="DM9" s="5" t="s">
        <v>18</v>
      </c>
    </row>
    <row r="10" spans="1:118" ht="13.5" customHeight="1" x14ac:dyDescent="0.2">
      <c r="A10" s="16"/>
      <c r="F10" s="6"/>
      <c r="G10" s="6"/>
      <c r="AG10" s="17"/>
      <c r="AK10" s="39"/>
      <c r="AL10" s="39"/>
      <c r="AM10" s="39"/>
      <c r="AN10" s="39"/>
      <c r="AO10" s="39"/>
      <c r="AP10" s="39"/>
      <c r="AQ10" s="39"/>
      <c r="AR10" s="39"/>
    </row>
    <row r="11" spans="1:118" ht="13.5" customHeight="1" x14ac:dyDescent="0.2">
      <c r="A11" s="16"/>
      <c r="B11" s="30" t="s">
        <v>24</v>
      </c>
      <c r="C11" s="29"/>
      <c r="D11" s="29"/>
      <c r="E11" s="29"/>
      <c r="F11" s="29"/>
      <c r="G11" s="37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  <c r="AF11" s="38"/>
      <c r="AG11" s="17"/>
      <c r="AK11" s="39"/>
      <c r="AL11" s="39"/>
      <c r="AM11" s="39"/>
      <c r="AN11" s="39"/>
      <c r="AO11" s="39"/>
      <c r="AP11" s="39"/>
      <c r="AQ11" s="39"/>
      <c r="AR11" s="39"/>
    </row>
    <row r="12" spans="1:118" ht="13.5" customHeight="1" x14ac:dyDescent="0.25">
      <c r="A12" s="16"/>
      <c r="C12" s="2" t="s">
        <v>19</v>
      </c>
      <c r="F12" s="7"/>
      <c r="G12" s="7"/>
      <c r="H12" s="7"/>
      <c r="I12" s="7"/>
      <c r="J12" s="7"/>
      <c r="K12" s="7"/>
      <c r="L12" s="7"/>
      <c r="M12" s="6"/>
      <c r="N12" s="6"/>
      <c r="O12" s="7"/>
      <c r="P12" s="7"/>
      <c r="Q12" s="7"/>
      <c r="R12" s="7"/>
      <c r="S12" s="7"/>
      <c r="T12" s="6"/>
      <c r="U12" s="6"/>
      <c r="V12" s="6"/>
      <c r="W12"/>
      <c r="X12"/>
      <c r="Y12"/>
      <c r="Z12"/>
      <c r="AA12"/>
      <c r="AB12"/>
      <c r="AC12"/>
      <c r="AD12"/>
      <c r="AE12"/>
      <c r="AF12"/>
      <c r="AG12" s="31"/>
      <c r="AK12" s="53" t="s">
        <v>19</v>
      </c>
      <c r="AL12" s="53"/>
      <c r="AM12" s="53"/>
      <c r="AN12" s="53"/>
      <c r="AO12" s="53"/>
      <c r="AP12" s="53"/>
      <c r="AQ12" s="53"/>
      <c r="AR12" s="53"/>
      <c r="AS12" s="53"/>
      <c r="AT12" s="54"/>
      <c r="AU12" s="54"/>
      <c r="AV12" s="54"/>
      <c r="AW12" s="54"/>
      <c r="AX12" s="54"/>
      <c r="AY12" s="54"/>
      <c r="AZ12" s="54"/>
      <c r="BA12" s="54"/>
      <c r="BB12" s="54"/>
      <c r="BC12" s="54"/>
      <c r="BD12" s="54"/>
      <c r="BE12" s="54"/>
      <c r="BF12" s="54"/>
      <c r="BG12" s="54"/>
      <c r="BH12" s="54"/>
      <c r="BI12" s="54"/>
      <c r="BJ12" s="54"/>
      <c r="BK12" s="54"/>
      <c r="BL12" s="54"/>
      <c r="BM12" s="54"/>
      <c r="BN12" s="54"/>
      <c r="BO12" s="54"/>
      <c r="BP12" s="54"/>
      <c r="BQ12" s="54"/>
      <c r="BR12" s="54"/>
      <c r="BS12" s="54"/>
      <c r="BT12" s="54"/>
      <c r="BU12" s="54"/>
      <c r="BV12" s="54"/>
      <c r="BW12" s="54"/>
      <c r="BX12" s="54"/>
      <c r="BY12" s="54"/>
      <c r="BZ12" s="54"/>
      <c r="CA12" s="54"/>
      <c r="CB12" s="54"/>
      <c r="CC12" s="54"/>
      <c r="CD12" s="54"/>
      <c r="CE12" s="54"/>
      <c r="CF12" s="54"/>
      <c r="CG12" s="54"/>
      <c r="CH12" s="54"/>
      <c r="CI12" s="54"/>
      <c r="CJ12" s="55"/>
      <c r="CK12" s="55"/>
      <c r="CL12" s="55"/>
      <c r="CM12" s="55"/>
      <c r="CN12" s="55"/>
      <c r="CO12" s="55"/>
      <c r="CP12" s="55"/>
      <c r="CQ12" s="55"/>
      <c r="CR12" s="55"/>
      <c r="CS12" s="55"/>
      <c r="CT12" s="55"/>
      <c r="CU12" s="55"/>
      <c r="CV12" s="55"/>
      <c r="CW12" s="55"/>
      <c r="CX12" s="55"/>
      <c r="CY12" s="55"/>
      <c r="CZ12" s="55"/>
      <c r="DA12" s="55"/>
      <c r="DB12" s="55"/>
      <c r="DC12" s="55"/>
      <c r="DD12" s="55"/>
      <c r="DE12" s="55"/>
      <c r="DF12" s="55"/>
      <c r="DG12" s="55"/>
      <c r="DH12" s="55"/>
      <c r="DI12" s="55"/>
      <c r="DJ12" s="55"/>
      <c r="DK12" s="55"/>
      <c r="DL12" s="55"/>
      <c r="DM12" s="55"/>
    </row>
    <row r="13" spans="1:118" ht="13.5" customHeight="1" x14ac:dyDescent="0.2">
      <c r="A13" s="16"/>
      <c r="D13" s="1" t="s">
        <v>65</v>
      </c>
      <c r="F13" s="8">
        <f>AM13</f>
        <v>494</v>
      </c>
      <c r="G13" s="8">
        <f>AP13</f>
        <v>479</v>
      </c>
      <c r="H13" s="8">
        <f>AS13</f>
        <v>515</v>
      </c>
      <c r="I13" s="8">
        <f>AV13</f>
        <v>504</v>
      </c>
      <c r="J13" s="8">
        <f>AY13</f>
        <v>568</v>
      </c>
      <c r="K13" s="8">
        <f>BB13</f>
        <v>567</v>
      </c>
      <c r="L13" s="8">
        <f>BE13</f>
        <v>588</v>
      </c>
      <c r="M13" s="8">
        <f>BH13</f>
        <v>618</v>
      </c>
      <c r="N13" s="8">
        <f>BK13</f>
        <v>640</v>
      </c>
      <c r="O13" s="8">
        <f>BN13</f>
        <v>688</v>
      </c>
      <c r="P13" s="8">
        <f>BQ13</f>
        <v>736</v>
      </c>
      <c r="Q13" s="8">
        <f>BT13</f>
        <v>747</v>
      </c>
      <c r="R13" s="8">
        <f>BW13</f>
        <v>758</v>
      </c>
      <c r="S13" s="8">
        <f>BZ13</f>
        <v>904</v>
      </c>
      <c r="T13" s="8">
        <f>CC13</f>
        <v>1007</v>
      </c>
      <c r="U13" s="8">
        <f>CF13</f>
        <v>928</v>
      </c>
      <c r="V13" s="8">
        <f t="shared" ref="V13" si="0">CI13</f>
        <v>916</v>
      </c>
      <c r="W13" s="8">
        <f>CL13</f>
        <v>971</v>
      </c>
      <c r="X13" s="8">
        <f>CO13</f>
        <v>979</v>
      </c>
      <c r="Y13" s="8">
        <f>CR13</f>
        <v>1109</v>
      </c>
      <c r="Z13" s="8">
        <f>CU13</f>
        <v>1112</v>
      </c>
      <c r="AA13" s="8">
        <f>CX13</f>
        <v>1101</v>
      </c>
      <c r="AB13" s="8">
        <f>DA13</f>
        <v>1060</v>
      </c>
      <c r="AC13" s="8">
        <f>DD13</f>
        <v>1053</v>
      </c>
      <c r="AD13" s="8">
        <f>DG13</f>
        <v>1020</v>
      </c>
      <c r="AE13" s="8">
        <f>DJ13</f>
        <v>1190</v>
      </c>
      <c r="AF13" s="8">
        <f>DM13</f>
        <v>1213</v>
      </c>
      <c r="AG13" s="9"/>
      <c r="AI13" s="1" t="s">
        <v>65</v>
      </c>
      <c r="AK13" s="26">
        <v>223</v>
      </c>
      <c r="AL13" s="26">
        <v>271</v>
      </c>
      <c r="AM13" s="26">
        <f>AK13+AL13</f>
        <v>494</v>
      </c>
      <c r="AN13" s="26">
        <v>223</v>
      </c>
      <c r="AO13" s="26">
        <v>256</v>
      </c>
      <c r="AP13" s="26">
        <f>AN13+AO13</f>
        <v>479</v>
      </c>
      <c r="AQ13" s="26">
        <v>249</v>
      </c>
      <c r="AR13" s="26">
        <v>266</v>
      </c>
      <c r="AS13" s="26">
        <f>AQ13+AR13</f>
        <v>515</v>
      </c>
      <c r="AT13" s="26">
        <v>227</v>
      </c>
      <c r="AU13" s="26">
        <v>277</v>
      </c>
      <c r="AV13" s="26">
        <f>AT13+AU13</f>
        <v>504</v>
      </c>
      <c r="AW13" s="26">
        <v>250</v>
      </c>
      <c r="AX13" s="26">
        <v>318</v>
      </c>
      <c r="AY13" s="26">
        <f>AW13+AX13</f>
        <v>568</v>
      </c>
      <c r="AZ13" s="26">
        <f>269-1</f>
        <v>268</v>
      </c>
      <c r="BA13" s="26">
        <f>300-1</f>
        <v>299</v>
      </c>
      <c r="BB13" s="26">
        <f>AZ13+BA13</f>
        <v>567</v>
      </c>
      <c r="BC13" s="26">
        <v>267</v>
      </c>
      <c r="BD13" s="26">
        <v>321</v>
      </c>
      <c r="BE13" s="26">
        <f>BC13+BD13</f>
        <v>588</v>
      </c>
      <c r="BF13" s="26">
        <v>282</v>
      </c>
      <c r="BG13" s="26">
        <v>336</v>
      </c>
      <c r="BH13" s="26">
        <f>BF13+BG13</f>
        <v>618</v>
      </c>
      <c r="BI13" s="26">
        <v>284</v>
      </c>
      <c r="BJ13" s="26">
        <v>356</v>
      </c>
      <c r="BK13" s="26">
        <f>BI13+BJ13</f>
        <v>640</v>
      </c>
      <c r="BL13" s="26">
        <v>297</v>
      </c>
      <c r="BM13" s="26">
        <v>391</v>
      </c>
      <c r="BN13" s="26">
        <f>BL13+BM13</f>
        <v>688</v>
      </c>
      <c r="BO13" s="26">
        <v>291</v>
      </c>
      <c r="BP13" s="26">
        <v>445</v>
      </c>
      <c r="BQ13" s="26">
        <f>BO13+BP13</f>
        <v>736</v>
      </c>
      <c r="BR13" s="26">
        <v>293</v>
      </c>
      <c r="BS13" s="26">
        <v>454</v>
      </c>
      <c r="BT13" s="26">
        <f>BR13+BS13</f>
        <v>747</v>
      </c>
      <c r="BU13" s="26">
        <v>303</v>
      </c>
      <c r="BV13" s="26">
        <v>455</v>
      </c>
      <c r="BW13" s="26">
        <f>BU13+BV13</f>
        <v>758</v>
      </c>
      <c r="BX13" s="26">
        <v>364</v>
      </c>
      <c r="BY13" s="26">
        <v>540</v>
      </c>
      <c r="BZ13" s="26">
        <f>BX13+BY13</f>
        <v>904</v>
      </c>
      <c r="CA13" s="26">
        <v>433</v>
      </c>
      <c r="CB13" s="26">
        <v>574</v>
      </c>
      <c r="CC13" s="26">
        <f>CA13+CB13</f>
        <v>1007</v>
      </c>
      <c r="CD13" s="26">
        <v>383</v>
      </c>
      <c r="CE13" s="26">
        <v>545</v>
      </c>
      <c r="CF13" s="26">
        <f>CD13+CE13</f>
        <v>928</v>
      </c>
      <c r="CG13" s="26">
        <v>348</v>
      </c>
      <c r="CH13" s="26">
        <v>568</v>
      </c>
      <c r="CI13" s="26">
        <f>CG13+CH13</f>
        <v>916</v>
      </c>
      <c r="CJ13" s="26">
        <v>382</v>
      </c>
      <c r="CK13" s="26">
        <v>589</v>
      </c>
      <c r="CL13" s="26">
        <f>CJ13+CK13</f>
        <v>971</v>
      </c>
      <c r="CM13" s="26">
        <v>369</v>
      </c>
      <c r="CN13" s="26">
        <v>610</v>
      </c>
      <c r="CO13" s="26">
        <f>CM13+CN13</f>
        <v>979</v>
      </c>
      <c r="CP13" s="26">
        <v>436</v>
      </c>
      <c r="CQ13" s="26">
        <v>673</v>
      </c>
      <c r="CR13" s="26">
        <f>CP13+CQ13</f>
        <v>1109</v>
      </c>
      <c r="CS13" s="26">
        <v>405</v>
      </c>
      <c r="CT13" s="26">
        <v>707</v>
      </c>
      <c r="CU13" s="26">
        <f>CS13+CT13</f>
        <v>1112</v>
      </c>
      <c r="CV13" s="26">
        <v>440</v>
      </c>
      <c r="CW13" s="26">
        <v>661</v>
      </c>
      <c r="CX13" s="26">
        <f>CV13+CW13</f>
        <v>1101</v>
      </c>
      <c r="CY13" s="26">
        <v>442</v>
      </c>
      <c r="CZ13" s="26">
        <v>618</v>
      </c>
      <c r="DA13" s="26">
        <f>CY13+CZ13</f>
        <v>1060</v>
      </c>
      <c r="DB13" s="26">
        <v>425</v>
      </c>
      <c r="DC13" s="26">
        <v>628</v>
      </c>
      <c r="DD13" s="26">
        <f>DB13+DC13</f>
        <v>1053</v>
      </c>
      <c r="DE13" s="26">
        <v>392</v>
      </c>
      <c r="DF13" s="26">
        <v>628</v>
      </c>
      <c r="DG13" s="26">
        <f>DE13+DF13</f>
        <v>1020</v>
      </c>
      <c r="DH13" s="26">
        <v>464</v>
      </c>
      <c r="DI13" s="26">
        <v>726</v>
      </c>
      <c r="DJ13" s="26">
        <f>DH13+DI13</f>
        <v>1190</v>
      </c>
      <c r="DK13" s="26">
        <v>474</v>
      </c>
      <c r="DL13" s="26">
        <v>739</v>
      </c>
      <c r="DM13" s="26">
        <f>DK13+DL13</f>
        <v>1213</v>
      </c>
      <c r="DN13" s="8"/>
    </row>
    <row r="14" spans="1:118" ht="13.5" customHeight="1" x14ac:dyDescent="0.2">
      <c r="A14" s="16"/>
      <c r="D14" s="11" t="s">
        <v>59</v>
      </c>
      <c r="E14" s="1" t="s">
        <v>60</v>
      </c>
      <c r="F14" s="11">
        <f>IF(AM13&gt;0,(AM14/AM13),"")</f>
        <v>0.10931174089068826</v>
      </c>
      <c r="G14" s="11">
        <f>IF(AP13&gt;0,(AP14/AP13),"")</f>
        <v>8.7682672233820466E-2</v>
      </c>
      <c r="H14" s="11">
        <f>IF(AS13&gt;0,(AS14/AS13),"")</f>
        <v>0.1029126213592233</v>
      </c>
      <c r="I14" s="11">
        <f>IF(AV13&gt;0,(AV14/AV13),"")</f>
        <v>0.125</v>
      </c>
      <c r="J14" s="11">
        <f>IF(AY13&gt;0,(AY14/AY13),"")</f>
        <v>0.12323943661971831</v>
      </c>
      <c r="K14" s="11">
        <f>IF(BB13&gt;0,(BB14/BB13),"")</f>
        <v>0.14991181657848324</v>
      </c>
      <c r="L14" s="11">
        <f>IF(BE13&gt;0,(BE14/BE13),"")</f>
        <v>0.13435374149659865</v>
      </c>
      <c r="M14" s="11">
        <f>IF(BH13&gt;0,(BH14/BH13),"")</f>
        <v>0.18284789644012944</v>
      </c>
      <c r="N14" s="11">
        <f>IF(BK13&gt;0,(BK14/BK13),"")</f>
        <v>0.16250000000000001</v>
      </c>
      <c r="O14" s="11">
        <f>IF(BN13&gt;0,(BN14/BN13),"")</f>
        <v>0.17587209302325582</v>
      </c>
      <c r="P14" s="11">
        <f>IF(BQ13&gt;0,(BQ14/BQ13),"")</f>
        <v>0.14402173913043478</v>
      </c>
      <c r="Q14" s="11">
        <f>IF(BT13&gt;0,(BT14/BT13),"")</f>
        <v>0.26372155287817939</v>
      </c>
      <c r="R14" s="11">
        <f>IF(BW13&gt;0,(BW14/BW13),"")</f>
        <v>0.19788918205804748</v>
      </c>
      <c r="S14" s="11">
        <f>IF(BZ13&gt;0,(BZ14/BZ13),"")</f>
        <v>0.20132743362831859</v>
      </c>
      <c r="T14" s="11">
        <f>IF(CC13&gt;0,(CC14/CC13),"")</f>
        <v>0.1936444885799404</v>
      </c>
      <c r="U14" s="11">
        <f>IF(CF13&gt;0,(CF14/CF13),"")</f>
        <v>0.27370689655172414</v>
      </c>
      <c r="V14" s="11">
        <f t="shared" ref="V14" si="1">IF(CI13&gt;0,(CI14/CI13),"")</f>
        <v>0.21179039301310043</v>
      </c>
      <c r="W14" s="11">
        <f>CL14/CL$13</f>
        <v>0.23789907312049433</v>
      </c>
      <c r="X14" s="11">
        <f>CO14/CO$13</f>
        <v>0.23493360572012256</v>
      </c>
      <c r="Y14" s="11">
        <f>CR14/CR$13</f>
        <v>0.22903516681695221</v>
      </c>
      <c r="Z14" s="11">
        <f>CU14/CU$13</f>
        <v>0.26079136690647481</v>
      </c>
      <c r="AA14" s="11">
        <f>CX14/CX$13</f>
        <v>0.24613987284287012</v>
      </c>
      <c r="AB14" s="11">
        <f>DA14/DA$13</f>
        <v>0.25660377358490566</v>
      </c>
      <c r="AC14" s="11">
        <f>DD14/DD$13</f>
        <v>0.29629629629629628</v>
      </c>
      <c r="AD14" s="11">
        <f>DG14/DG$13</f>
        <v>0.30490196078431375</v>
      </c>
      <c r="AE14" s="11">
        <f>DJ14/DJ$13</f>
        <v>0.37226890756302522</v>
      </c>
      <c r="AF14" s="11">
        <f>DM14/DM$13</f>
        <v>0.36933223413025557</v>
      </c>
      <c r="AG14" s="33"/>
      <c r="AI14" s="11" t="s">
        <v>59</v>
      </c>
      <c r="AJ14" s="1" t="s">
        <v>60</v>
      </c>
      <c r="AK14" s="26">
        <v>25</v>
      </c>
      <c r="AL14" s="26">
        <v>29</v>
      </c>
      <c r="AM14" s="26">
        <f t="shared" ref="AM14:AM16" si="2">AK14+AL14</f>
        <v>54</v>
      </c>
      <c r="AN14" s="26">
        <v>13</v>
      </c>
      <c r="AO14" s="26">
        <v>29</v>
      </c>
      <c r="AP14" s="26">
        <f t="shared" ref="AP14:AP16" si="3">AN14+AO14</f>
        <v>42</v>
      </c>
      <c r="AQ14" s="26">
        <v>18</v>
      </c>
      <c r="AR14" s="26">
        <v>35</v>
      </c>
      <c r="AS14" s="26">
        <f t="shared" ref="AS14:AS16" si="4">AQ14+AR14</f>
        <v>53</v>
      </c>
      <c r="AT14" s="26">
        <v>23</v>
      </c>
      <c r="AU14" s="26">
        <v>40</v>
      </c>
      <c r="AV14" s="26">
        <f t="shared" ref="AV14:AV16" si="5">AT14+AU14</f>
        <v>63</v>
      </c>
      <c r="AW14" s="26">
        <v>25</v>
      </c>
      <c r="AX14" s="26">
        <v>45</v>
      </c>
      <c r="AY14" s="26">
        <f t="shared" ref="AY14:AY16" si="6">AW14+AX14</f>
        <v>70</v>
      </c>
      <c r="AZ14" s="26">
        <v>32</v>
      </c>
      <c r="BA14" s="26">
        <v>53</v>
      </c>
      <c r="BB14" s="26">
        <f t="shared" ref="BB14:BB16" si="7">AZ14+BA14</f>
        <v>85</v>
      </c>
      <c r="BC14" s="26">
        <v>27</v>
      </c>
      <c r="BD14" s="26">
        <v>52</v>
      </c>
      <c r="BE14" s="26">
        <f t="shared" ref="BE14:BE16" si="8">BC14+BD14</f>
        <v>79</v>
      </c>
      <c r="BF14" s="26">
        <v>38</v>
      </c>
      <c r="BG14" s="26">
        <v>75</v>
      </c>
      <c r="BH14" s="26">
        <f t="shared" ref="BH14:BH16" si="9">BF14+BG14</f>
        <v>113</v>
      </c>
      <c r="BI14" s="26">
        <v>45</v>
      </c>
      <c r="BJ14" s="26">
        <v>59</v>
      </c>
      <c r="BK14" s="26">
        <f t="shared" ref="BK14:BK16" si="10">BI14+BJ14</f>
        <v>104</v>
      </c>
      <c r="BL14" s="26">
        <v>45</v>
      </c>
      <c r="BM14" s="26">
        <v>76</v>
      </c>
      <c r="BN14" s="26">
        <f t="shared" ref="BN14:BN16" si="11">BL14+BM14</f>
        <v>121</v>
      </c>
      <c r="BO14" s="26">
        <v>36</v>
      </c>
      <c r="BP14" s="26">
        <v>70</v>
      </c>
      <c r="BQ14" s="26">
        <f t="shared" ref="BQ14:BQ16" si="12">BO14+BP14</f>
        <v>106</v>
      </c>
      <c r="BR14" s="26">
        <f>(25)+41</f>
        <v>66</v>
      </c>
      <c r="BS14" s="26">
        <f>(44)+87</f>
        <v>131</v>
      </c>
      <c r="BT14" s="26">
        <f t="shared" ref="BT14:BT16" si="13">BR14+BS14</f>
        <v>197</v>
      </c>
      <c r="BU14" s="26">
        <f>(7)+38</f>
        <v>45</v>
      </c>
      <c r="BV14" s="26">
        <f>(19)+86</f>
        <v>105</v>
      </c>
      <c r="BW14" s="26">
        <f t="shared" ref="BW14:BW16" si="14">BU14+BV14</f>
        <v>150</v>
      </c>
      <c r="BX14" s="26">
        <f>(3)+50</f>
        <v>53</v>
      </c>
      <c r="BY14" s="26">
        <f>(19)+110</f>
        <v>129</v>
      </c>
      <c r="BZ14" s="26">
        <f t="shared" ref="BZ14:BZ16" si="15">BX14+BY14</f>
        <v>182</v>
      </c>
      <c r="CA14" s="26">
        <f>(9)+61</f>
        <v>70</v>
      </c>
      <c r="CB14" s="26">
        <f>(13)+112</f>
        <v>125</v>
      </c>
      <c r="CC14" s="26">
        <f t="shared" ref="CC14:CC16" si="16">CA14+CB14</f>
        <v>195</v>
      </c>
      <c r="CD14" s="26">
        <f>(10)+86</f>
        <v>96</v>
      </c>
      <c r="CE14" s="26">
        <f>(24)+134</f>
        <v>158</v>
      </c>
      <c r="CF14" s="26">
        <f t="shared" ref="CF14:CF16" si="17">CD14+CE14</f>
        <v>254</v>
      </c>
      <c r="CG14" s="26">
        <f>(2)+59</f>
        <v>61</v>
      </c>
      <c r="CH14" s="26">
        <f>(4)+129</f>
        <v>133</v>
      </c>
      <c r="CI14" s="26">
        <f t="shared" ref="CI14:CI15" si="18">CG14+CH14</f>
        <v>194</v>
      </c>
      <c r="CJ14" s="26">
        <f>(5)+68</f>
        <v>73</v>
      </c>
      <c r="CK14" s="26">
        <f>(8)+150</f>
        <v>158</v>
      </c>
      <c r="CL14" s="26">
        <f t="shared" ref="CL14:CL16" si="19">CJ14+CK14</f>
        <v>231</v>
      </c>
      <c r="CM14" s="26">
        <f>(1)+62</f>
        <v>63</v>
      </c>
      <c r="CN14" s="26">
        <f>(5)+162</f>
        <v>167</v>
      </c>
      <c r="CO14" s="26">
        <f t="shared" ref="CO14:CO16" si="20">CM14+CN14</f>
        <v>230</v>
      </c>
      <c r="CP14" s="26">
        <f>(3)+92</f>
        <v>95</v>
      </c>
      <c r="CQ14" s="26">
        <f>(5)+154</f>
        <v>159</v>
      </c>
      <c r="CR14" s="26">
        <f t="shared" ref="CR14:CR16" si="21">CP14+CQ14</f>
        <v>254</v>
      </c>
      <c r="CS14" s="26">
        <f>(13)+95</f>
        <v>108</v>
      </c>
      <c r="CT14" s="26">
        <f>(19)+163</f>
        <v>182</v>
      </c>
      <c r="CU14" s="26">
        <f t="shared" ref="CU14:CU16" si="22">CS14+CT14</f>
        <v>290</v>
      </c>
      <c r="CV14" s="26">
        <f>(6)+86</f>
        <v>92</v>
      </c>
      <c r="CW14" s="26">
        <f>(15)+164</f>
        <v>179</v>
      </c>
      <c r="CX14" s="26">
        <f t="shared" ref="CX14:CX16" si="23">CV14+CW14</f>
        <v>271</v>
      </c>
      <c r="CY14" s="26">
        <f>(10)+87</f>
        <v>97</v>
      </c>
      <c r="CZ14" s="26">
        <f>(17)+158</f>
        <v>175</v>
      </c>
      <c r="DA14" s="26">
        <f t="shared" ref="DA14:DA16" si="24">CY14+CZ14</f>
        <v>272</v>
      </c>
      <c r="DB14" s="26">
        <f>(13)+103</f>
        <v>116</v>
      </c>
      <c r="DC14" s="26">
        <f>(12)+184</f>
        <v>196</v>
      </c>
      <c r="DD14" s="26">
        <f t="shared" ref="DD14:DD16" si="25">DB14+DC14</f>
        <v>312</v>
      </c>
      <c r="DE14" s="26">
        <f>(4)+105</f>
        <v>109</v>
      </c>
      <c r="DF14" s="26">
        <f>(16)+186</f>
        <v>202</v>
      </c>
      <c r="DG14" s="26">
        <f t="shared" ref="DG14:DG16" si="26">DE14+DF14</f>
        <v>311</v>
      </c>
      <c r="DH14" s="26">
        <f>(1)+158+(17)+4</f>
        <v>180</v>
      </c>
      <c r="DI14" s="26">
        <f>(0)+231+(26)+6</f>
        <v>263</v>
      </c>
      <c r="DJ14" s="26">
        <f t="shared" ref="DJ14:DJ16" si="27">DH14+DI14</f>
        <v>443</v>
      </c>
      <c r="DK14" s="26">
        <f>(2)+168+(22)+4</f>
        <v>196</v>
      </c>
      <c r="DL14" s="26">
        <f>(0)+224+(17)+11</f>
        <v>252</v>
      </c>
      <c r="DM14" s="26">
        <f t="shared" ref="DM14:DM16" si="28">DK14+DL14</f>
        <v>448</v>
      </c>
      <c r="DN14" s="8"/>
    </row>
    <row r="15" spans="1:118" ht="13.5" customHeight="1" x14ac:dyDescent="0.2">
      <c r="A15" s="16"/>
      <c r="E15" s="1" t="s">
        <v>61</v>
      </c>
      <c r="F15" s="11">
        <f>IF(AM13&gt;0,(AM15/AM13),"")</f>
        <v>0.10121457489878542</v>
      </c>
      <c r="G15" s="11">
        <f>IF(AP13&gt;0,(AP15/AP13),"")</f>
        <v>0.1022964509394572</v>
      </c>
      <c r="H15" s="11">
        <f>IF(AS13&gt;0,(AS15/AS13),"")</f>
        <v>9.3203883495145634E-2</v>
      </c>
      <c r="I15" s="11">
        <f>IF(AV13&gt;0,(AV15/AV13),"")</f>
        <v>9.5238095238095233E-2</v>
      </c>
      <c r="J15" s="11">
        <f>IF(AY13&gt;0,(AY15/AY13),"")</f>
        <v>9.5070422535211266E-2</v>
      </c>
      <c r="K15" s="11">
        <f>IF(BB13&gt;0,(BB15/BB13),"")</f>
        <v>0.1111111111111111</v>
      </c>
      <c r="L15" s="11">
        <f>IF(BE13&gt;0,(BE15/BE13),"")</f>
        <v>0.11734693877551021</v>
      </c>
      <c r="M15" s="11">
        <f>IF(BH13&gt;0,(BH15/BH13),"")</f>
        <v>0.10517799352750809</v>
      </c>
      <c r="N15" s="11">
        <f>IF(BK13&gt;0,(BK15/BK13),"")</f>
        <v>0.13593749999999999</v>
      </c>
      <c r="O15" s="11">
        <f>IF(BN13&gt;0,(BN15/BN13),"")</f>
        <v>0.125</v>
      </c>
      <c r="P15" s="11">
        <f>IF(BQ13&gt;0,(BQ15/BQ13),"")</f>
        <v>0.1358695652173913</v>
      </c>
      <c r="Q15" s="11">
        <f>IF(BT13&gt;0,(BT15/BT13),"")</f>
        <v>0.12851405622489959</v>
      </c>
      <c r="R15" s="11">
        <f>IF(BW13&gt;0,(BW15/BW13),"")</f>
        <v>0.13324538258575197</v>
      </c>
      <c r="S15" s="11">
        <f>IF(BZ13&gt;0,(BZ15/BZ13),"")</f>
        <v>0.13716814159292035</v>
      </c>
      <c r="T15" s="11">
        <f>IF(CC13&gt;0,(CC15/CC13),"")</f>
        <v>0.17974180734856007</v>
      </c>
      <c r="U15" s="11">
        <f>IF(CF13&gt;0,(CF15/CF13),"")</f>
        <v>0.16271551724137931</v>
      </c>
      <c r="V15" s="11">
        <f t="shared" ref="V15" si="29">IF(CI13&gt;0,(CI15/CI13),"")</f>
        <v>0.21179039301310043</v>
      </c>
      <c r="W15" s="11">
        <f t="shared" ref="W15" si="30">CL15/CL$13</f>
        <v>0.19876416065911431</v>
      </c>
      <c r="X15" s="11">
        <f>CO15/CO$13</f>
        <v>0.19407558733401431</v>
      </c>
      <c r="Y15" s="11">
        <f>CR15/CR$13</f>
        <v>0.17222723174030657</v>
      </c>
      <c r="Z15" s="11">
        <f>CU15/CU$13</f>
        <v>0.16097122302158273</v>
      </c>
      <c r="AA15" s="11">
        <f t="shared" ref="AA15:AA17" si="31">CX15/CX$13</f>
        <v>0.20526793823796549</v>
      </c>
      <c r="AB15" s="11">
        <f t="shared" ref="AB15:AB16" si="32">DA15/DA$13</f>
        <v>0.18867924528301888</v>
      </c>
      <c r="AC15" s="11">
        <f>DD15/DD$13</f>
        <v>0.19468186134852802</v>
      </c>
      <c r="AD15" s="11">
        <f>DG15/DG$13</f>
        <v>0.2107843137254902</v>
      </c>
      <c r="AE15" s="11">
        <f>DJ15/DJ$13</f>
        <v>0.15714285714285714</v>
      </c>
      <c r="AF15" s="11">
        <f>DM15/DM$13</f>
        <v>0.1549876339653751</v>
      </c>
      <c r="AG15" s="33"/>
      <c r="AJ15" s="1" t="s">
        <v>61</v>
      </c>
      <c r="AK15" s="26">
        <v>20</v>
      </c>
      <c r="AL15" s="26">
        <v>30</v>
      </c>
      <c r="AM15" s="26">
        <f t="shared" si="2"/>
        <v>50</v>
      </c>
      <c r="AN15" s="26">
        <v>20</v>
      </c>
      <c r="AO15" s="26">
        <v>29</v>
      </c>
      <c r="AP15" s="26">
        <f t="shared" si="3"/>
        <v>49</v>
      </c>
      <c r="AQ15" s="26">
        <v>17</v>
      </c>
      <c r="AR15" s="26">
        <v>31</v>
      </c>
      <c r="AS15" s="26">
        <f t="shared" si="4"/>
        <v>48</v>
      </c>
      <c r="AT15" s="26">
        <v>20</v>
      </c>
      <c r="AU15" s="26">
        <v>28</v>
      </c>
      <c r="AV15" s="26">
        <f t="shared" si="5"/>
        <v>48</v>
      </c>
      <c r="AW15" s="26">
        <v>20</v>
      </c>
      <c r="AX15" s="26">
        <v>34</v>
      </c>
      <c r="AY15" s="26">
        <f t="shared" si="6"/>
        <v>54</v>
      </c>
      <c r="AZ15" s="26">
        <v>25</v>
      </c>
      <c r="BA15" s="26">
        <v>38</v>
      </c>
      <c r="BB15" s="26">
        <f t="shared" si="7"/>
        <v>63</v>
      </c>
      <c r="BC15" s="26">
        <v>33</v>
      </c>
      <c r="BD15" s="26">
        <v>36</v>
      </c>
      <c r="BE15" s="26">
        <f t="shared" si="8"/>
        <v>69</v>
      </c>
      <c r="BF15" s="26">
        <v>25</v>
      </c>
      <c r="BG15" s="26">
        <v>40</v>
      </c>
      <c r="BH15" s="26">
        <f t="shared" si="9"/>
        <v>65</v>
      </c>
      <c r="BI15" s="26">
        <v>30</v>
      </c>
      <c r="BJ15" s="26">
        <v>57</v>
      </c>
      <c r="BK15" s="26">
        <f t="shared" si="10"/>
        <v>87</v>
      </c>
      <c r="BL15" s="26">
        <v>35</v>
      </c>
      <c r="BM15" s="26">
        <v>51</v>
      </c>
      <c r="BN15" s="26">
        <f t="shared" si="11"/>
        <v>86</v>
      </c>
      <c r="BO15" s="26">
        <v>42</v>
      </c>
      <c r="BP15" s="26">
        <v>58</v>
      </c>
      <c r="BQ15" s="26">
        <f t="shared" si="12"/>
        <v>100</v>
      </c>
      <c r="BR15" s="26">
        <v>36</v>
      </c>
      <c r="BS15" s="26">
        <v>60</v>
      </c>
      <c r="BT15" s="26">
        <f t="shared" si="13"/>
        <v>96</v>
      </c>
      <c r="BU15" s="26">
        <v>48</v>
      </c>
      <c r="BV15" s="26">
        <v>53</v>
      </c>
      <c r="BW15" s="26">
        <f t="shared" si="14"/>
        <v>101</v>
      </c>
      <c r="BX15" s="26">
        <v>46</v>
      </c>
      <c r="BY15" s="26">
        <v>78</v>
      </c>
      <c r="BZ15" s="26">
        <f t="shared" si="15"/>
        <v>124</v>
      </c>
      <c r="CA15" s="26">
        <v>85</v>
      </c>
      <c r="CB15" s="26">
        <v>96</v>
      </c>
      <c r="CC15" s="26">
        <f t="shared" si="16"/>
        <v>181</v>
      </c>
      <c r="CD15" s="26">
        <v>66</v>
      </c>
      <c r="CE15" s="26">
        <v>85</v>
      </c>
      <c r="CF15" s="26">
        <f t="shared" si="17"/>
        <v>151</v>
      </c>
      <c r="CG15" s="26">
        <v>88</v>
      </c>
      <c r="CH15" s="26">
        <v>106</v>
      </c>
      <c r="CI15" s="26">
        <f t="shared" si="18"/>
        <v>194</v>
      </c>
      <c r="CJ15" s="26">
        <v>87</v>
      </c>
      <c r="CK15" s="26">
        <v>106</v>
      </c>
      <c r="CL15" s="26">
        <f t="shared" si="19"/>
        <v>193</v>
      </c>
      <c r="CM15" s="26">
        <v>69</v>
      </c>
      <c r="CN15" s="26">
        <v>121</v>
      </c>
      <c r="CO15" s="26">
        <f t="shared" si="20"/>
        <v>190</v>
      </c>
      <c r="CP15" s="26">
        <v>76</v>
      </c>
      <c r="CQ15" s="26">
        <v>115</v>
      </c>
      <c r="CR15" s="26">
        <f t="shared" si="21"/>
        <v>191</v>
      </c>
      <c r="CS15" s="26">
        <v>65</v>
      </c>
      <c r="CT15" s="26">
        <v>114</v>
      </c>
      <c r="CU15" s="26">
        <f t="shared" si="22"/>
        <v>179</v>
      </c>
      <c r="CV15" s="26">
        <v>97</v>
      </c>
      <c r="CW15" s="26">
        <v>129</v>
      </c>
      <c r="CX15" s="26">
        <f t="shared" si="23"/>
        <v>226</v>
      </c>
      <c r="CY15" s="26">
        <v>86</v>
      </c>
      <c r="CZ15" s="26">
        <v>114</v>
      </c>
      <c r="DA15" s="26">
        <f t="shared" si="24"/>
        <v>200</v>
      </c>
      <c r="DB15" s="26">
        <v>76</v>
      </c>
      <c r="DC15" s="26">
        <v>129</v>
      </c>
      <c r="DD15" s="26">
        <f t="shared" si="25"/>
        <v>205</v>
      </c>
      <c r="DE15" s="26">
        <v>84</v>
      </c>
      <c r="DF15" s="26">
        <v>131</v>
      </c>
      <c r="DG15" s="26">
        <f t="shared" si="26"/>
        <v>215</v>
      </c>
      <c r="DH15" s="26">
        <f>(0)+73+(0)+2</f>
        <v>75</v>
      </c>
      <c r="DI15" s="26">
        <f>(0)+104+(0)+8</f>
        <v>112</v>
      </c>
      <c r="DJ15" s="26">
        <f t="shared" si="27"/>
        <v>187</v>
      </c>
      <c r="DK15" s="26">
        <f>(1)+60+(0)+6</f>
        <v>67</v>
      </c>
      <c r="DL15" s="26">
        <f>(0)+117+(0)+4</f>
        <v>121</v>
      </c>
      <c r="DM15" s="26">
        <f t="shared" si="28"/>
        <v>188</v>
      </c>
    </row>
    <row r="16" spans="1:118" ht="13.5" customHeight="1" x14ac:dyDescent="0.2">
      <c r="A16" s="16"/>
      <c r="E16" s="1" t="s">
        <v>62</v>
      </c>
      <c r="F16" s="13">
        <f>IF(AM13&gt;0,(AM16/AM13),"")</f>
        <v>0.15587044534412955</v>
      </c>
      <c r="G16" s="13">
        <f>IF(AP13&gt;0,(AP16/AP13),"")</f>
        <v>0.20041753653444677</v>
      </c>
      <c r="H16" s="13">
        <f>IF(AS13&gt;0,(AS16/AS13),"")</f>
        <v>0.18058252427184465</v>
      </c>
      <c r="I16" s="13">
        <f>IF(AV13&gt;0,(AV16/AV13),"")</f>
        <v>0.17063492063492064</v>
      </c>
      <c r="J16" s="13">
        <f>IF(AY13&gt;0,(AY16/AY13),"")</f>
        <v>0.17253521126760563</v>
      </c>
      <c r="K16" s="13">
        <f>IF(BB13&gt;0,(BB16/BB13),"")</f>
        <v>0.19047619047619047</v>
      </c>
      <c r="L16" s="13">
        <f>IF(BE13&gt;0,(BE16/BE13),"")</f>
        <v>0.15646258503401361</v>
      </c>
      <c r="M16" s="13">
        <f>IF(BH13&gt;0,(BH16/BH13),"")</f>
        <v>0.1553398058252427</v>
      </c>
      <c r="N16" s="13">
        <f>IF(BK13&gt;0,(BK16/BK13),"")</f>
        <v>0.15625</v>
      </c>
      <c r="O16" s="13">
        <f>IF(BN13&gt;0,(BN16/BN13),"")</f>
        <v>0.15261627906976744</v>
      </c>
      <c r="P16" s="13">
        <f>IF(BQ13&gt;0,(BQ16/BQ13),"")</f>
        <v>0.14673913043478262</v>
      </c>
      <c r="Q16" s="13">
        <f>IF(BT13&gt;0,(BT16/BT13),"")</f>
        <v>4.9531459170013385E-2</v>
      </c>
      <c r="R16" s="13">
        <f>IF(BW13&gt;0,(BW16/BW13),"")</f>
        <v>0.11345646437994723</v>
      </c>
      <c r="S16" s="13">
        <f>IF(BZ13&gt;0,(BZ16/BZ13),"")</f>
        <v>0.11946902654867257</v>
      </c>
      <c r="T16" s="13">
        <f>IF(CC13&gt;0,(CC16/CC13),"")</f>
        <v>6.1569016881827213E-2</v>
      </c>
      <c r="U16" s="13">
        <f>IF(CF13&gt;0,(CF16/CF13),"")</f>
        <v>3.8793103448275863E-2</v>
      </c>
      <c r="V16" s="13">
        <f t="shared" ref="V16" si="33">IF(CI13&gt;0,(CI16/CI13),"")</f>
        <v>8.9519650655021835E-2</v>
      </c>
      <c r="W16" s="13">
        <f>CL16/CL$13</f>
        <v>8.5478887744593196E-2</v>
      </c>
      <c r="X16" s="13">
        <f>CO16/CO$13</f>
        <v>7.1501532175689483E-2</v>
      </c>
      <c r="Y16" s="13">
        <f>CR16/CR$13</f>
        <v>8.4761045987376021E-2</v>
      </c>
      <c r="Z16" s="13">
        <f>CU16/CU$13</f>
        <v>6.2949640287769781E-2</v>
      </c>
      <c r="AA16" s="13">
        <f t="shared" si="31"/>
        <v>4.2688465031789281E-2</v>
      </c>
      <c r="AB16" s="13">
        <f t="shared" si="32"/>
        <v>5.0943396226415097E-2</v>
      </c>
      <c r="AC16" s="13">
        <f>DD16/DD$13</f>
        <v>4.653371320037987E-2</v>
      </c>
      <c r="AD16" s="13">
        <f>DG16/DG$13</f>
        <v>5.1960784313725493E-2</v>
      </c>
      <c r="AE16" s="13">
        <f>DJ16/DJ$13</f>
        <v>3.1092436974789917E-2</v>
      </c>
      <c r="AF16" s="13">
        <f>DM16/DM$13</f>
        <v>3.4624896949711458E-2</v>
      </c>
      <c r="AG16" s="33"/>
      <c r="AJ16" s="1" t="s">
        <v>62</v>
      </c>
      <c r="AK16" s="26">
        <v>31</v>
      </c>
      <c r="AL16" s="26">
        <v>46</v>
      </c>
      <c r="AM16" s="26">
        <f t="shared" si="2"/>
        <v>77</v>
      </c>
      <c r="AN16" s="26">
        <v>43</v>
      </c>
      <c r="AO16" s="26">
        <v>53</v>
      </c>
      <c r="AP16" s="26">
        <f t="shared" si="3"/>
        <v>96</v>
      </c>
      <c r="AQ16" s="26">
        <v>39</v>
      </c>
      <c r="AR16" s="26">
        <v>54</v>
      </c>
      <c r="AS16" s="26">
        <f t="shared" si="4"/>
        <v>93</v>
      </c>
      <c r="AT16" s="26">
        <v>31</v>
      </c>
      <c r="AU16" s="26">
        <v>55</v>
      </c>
      <c r="AV16" s="26">
        <f t="shared" si="5"/>
        <v>86</v>
      </c>
      <c r="AW16" s="26">
        <v>52</v>
      </c>
      <c r="AX16" s="26">
        <v>46</v>
      </c>
      <c r="AY16" s="26">
        <f t="shared" si="6"/>
        <v>98</v>
      </c>
      <c r="AZ16" s="26">
        <v>45</v>
      </c>
      <c r="BA16" s="26">
        <v>63</v>
      </c>
      <c r="BB16" s="26">
        <f t="shared" si="7"/>
        <v>108</v>
      </c>
      <c r="BC16" s="26">
        <v>44</v>
      </c>
      <c r="BD16" s="26">
        <v>48</v>
      </c>
      <c r="BE16" s="26">
        <f t="shared" si="8"/>
        <v>92</v>
      </c>
      <c r="BF16" s="26">
        <v>46</v>
      </c>
      <c r="BG16" s="26">
        <v>50</v>
      </c>
      <c r="BH16" s="26">
        <f t="shared" si="9"/>
        <v>96</v>
      </c>
      <c r="BI16" s="26">
        <v>45</v>
      </c>
      <c r="BJ16" s="26">
        <v>55</v>
      </c>
      <c r="BK16" s="26">
        <f t="shared" si="10"/>
        <v>100</v>
      </c>
      <c r="BL16" s="26">
        <v>52</v>
      </c>
      <c r="BM16" s="26">
        <v>53</v>
      </c>
      <c r="BN16" s="26">
        <f t="shared" si="11"/>
        <v>105</v>
      </c>
      <c r="BO16" s="26">
        <v>40</v>
      </c>
      <c r="BP16" s="26">
        <v>68</v>
      </c>
      <c r="BQ16" s="26">
        <f t="shared" si="12"/>
        <v>108</v>
      </c>
      <c r="BR16" s="26">
        <v>14</v>
      </c>
      <c r="BS16" s="26">
        <v>23</v>
      </c>
      <c r="BT16" s="26">
        <f t="shared" si="13"/>
        <v>37</v>
      </c>
      <c r="BU16" s="26">
        <v>39</v>
      </c>
      <c r="BV16" s="26">
        <v>47</v>
      </c>
      <c r="BW16" s="26">
        <f t="shared" si="14"/>
        <v>86</v>
      </c>
      <c r="BX16" s="26">
        <v>47</v>
      </c>
      <c r="BY16" s="26">
        <v>61</v>
      </c>
      <c r="BZ16" s="26">
        <f t="shared" si="15"/>
        <v>108</v>
      </c>
      <c r="CA16" s="26">
        <v>31</v>
      </c>
      <c r="CB16" s="26">
        <v>31</v>
      </c>
      <c r="CC16" s="26">
        <f t="shared" si="16"/>
        <v>62</v>
      </c>
      <c r="CD16" s="26">
        <v>15</v>
      </c>
      <c r="CE16" s="26">
        <v>21</v>
      </c>
      <c r="CF16" s="26">
        <f t="shared" si="17"/>
        <v>36</v>
      </c>
      <c r="CG16" s="26">
        <v>35</v>
      </c>
      <c r="CH16" s="26">
        <v>47</v>
      </c>
      <c r="CI16" s="26">
        <f>CG16+CH16</f>
        <v>82</v>
      </c>
      <c r="CJ16" s="26">
        <v>26</v>
      </c>
      <c r="CK16" s="26">
        <v>57</v>
      </c>
      <c r="CL16" s="26">
        <f t="shared" si="19"/>
        <v>83</v>
      </c>
      <c r="CM16" s="26">
        <v>28</v>
      </c>
      <c r="CN16" s="26">
        <v>42</v>
      </c>
      <c r="CO16" s="26">
        <f t="shared" si="20"/>
        <v>70</v>
      </c>
      <c r="CP16" s="26">
        <v>41</v>
      </c>
      <c r="CQ16" s="26">
        <v>53</v>
      </c>
      <c r="CR16" s="26">
        <f t="shared" si="21"/>
        <v>94</v>
      </c>
      <c r="CS16" s="26">
        <v>29</v>
      </c>
      <c r="CT16" s="26">
        <v>41</v>
      </c>
      <c r="CU16" s="26">
        <f t="shared" si="22"/>
        <v>70</v>
      </c>
      <c r="CV16" s="26">
        <v>25</v>
      </c>
      <c r="CW16" s="26">
        <v>22</v>
      </c>
      <c r="CX16" s="26">
        <f t="shared" si="23"/>
        <v>47</v>
      </c>
      <c r="CY16" s="26">
        <v>23</v>
      </c>
      <c r="CZ16" s="26">
        <v>31</v>
      </c>
      <c r="DA16" s="26">
        <f t="shared" si="24"/>
        <v>54</v>
      </c>
      <c r="DB16" s="26">
        <v>21</v>
      </c>
      <c r="DC16" s="26">
        <v>28</v>
      </c>
      <c r="DD16" s="26">
        <f t="shared" si="25"/>
        <v>49</v>
      </c>
      <c r="DE16" s="26">
        <v>21</v>
      </c>
      <c r="DF16" s="26">
        <v>32</v>
      </c>
      <c r="DG16" s="26">
        <f t="shared" si="26"/>
        <v>53</v>
      </c>
      <c r="DH16" s="26">
        <f>(0)+14+(0)+0</f>
        <v>14</v>
      </c>
      <c r="DI16" s="26">
        <f>(0)+23+(0)+0</f>
        <v>23</v>
      </c>
      <c r="DJ16" s="26">
        <f t="shared" si="27"/>
        <v>37</v>
      </c>
      <c r="DK16" s="26">
        <f>(0)+16+(0)+1</f>
        <v>17</v>
      </c>
      <c r="DL16" s="26">
        <f>(0)+25+(0)+0</f>
        <v>25</v>
      </c>
      <c r="DM16" s="26">
        <f t="shared" si="28"/>
        <v>42</v>
      </c>
    </row>
    <row r="17" spans="1:117" ht="13.5" customHeight="1" x14ac:dyDescent="0.2">
      <c r="A17" s="16"/>
      <c r="F17" s="11">
        <f>IF(AM13&gt;0,(AM17/AM13),"")</f>
        <v>0.36639676113360325</v>
      </c>
      <c r="G17" s="11">
        <f>IF(AP13&gt;0,(AP17/AP13),"")</f>
        <v>0.39039665970772441</v>
      </c>
      <c r="H17" s="11">
        <f>IF(AS13&gt;0,(AS17/AS13),"")</f>
        <v>0.37669902912621361</v>
      </c>
      <c r="I17" s="11">
        <f>IF(AV13&gt;0,(AV17/AV13),"")</f>
        <v>0.39087301587301587</v>
      </c>
      <c r="J17" s="11">
        <f>IF(AY13&gt;0,(AY17/AY13),"")</f>
        <v>0.39084507042253519</v>
      </c>
      <c r="K17" s="11">
        <f>IF(BB13&gt;0,(BB17/BB13),"")</f>
        <v>0.45149911816578481</v>
      </c>
      <c r="L17" s="11">
        <f>IF(BE13&gt;0,(BE17/BE13),"")</f>
        <v>0.40816326530612246</v>
      </c>
      <c r="M17" s="11">
        <f>IF(BH13&gt;0,(BH17/BH13),"")</f>
        <v>0.44336569579288027</v>
      </c>
      <c r="N17" s="11">
        <f>IF(BK13&gt;0,(BK17/BK13),"")</f>
        <v>0.45468750000000002</v>
      </c>
      <c r="O17" s="11">
        <f>IF(BN13&gt;0,(BN17/BN13),"")</f>
        <v>0.45348837209302323</v>
      </c>
      <c r="P17" s="11">
        <f>IF(BQ13&gt;0,(BQ17/BQ13),"")</f>
        <v>0.4266304347826087</v>
      </c>
      <c r="Q17" s="11">
        <f>IF(BT13&gt;0,(BT17/BT13),"")</f>
        <v>0.44176706827309237</v>
      </c>
      <c r="R17" s="11">
        <f>IF(BW13&gt;0,(BW17/BW13),"")</f>
        <v>0.4445910290237467</v>
      </c>
      <c r="S17" s="11">
        <f>IF(BZ13&gt;0,(BZ17/BZ13),"")</f>
        <v>0.45796460176991149</v>
      </c>
      <c r="T17" s="11">
        <f>IF(CC13&gt;0,(CC17/CC13),"")</f>
        <v>0.43495531281032773</v>
      </c>
      <c r="U17" s="11">
        <f>IF(CF13&gt;0,(CF17/CF13),"")</f>
        <v>0.47521551724137934</v>
      </c>
      <c r="V17" s="11">
        <f t="shared" ref="V17" si="34">IF(CI13&gt;0,(CI17/CI13),"")</f>
        <v>0.51310043668122274</v>
      </c>
      <c r="W17" s="11">
        <f>CL17/CL$13</f>
        <v>0.52214212152420181</v>
      </c>
      <c r="X17" s="11">
        <f>CO17/CO$13</f>
        <v>0.50051072522982631</v>
      </c>
      <c r="Y17" s="11">
        <f>CR17/CR$13</f>
        <v>0.48602344454463481</v>
      </c>
      <c r="Z17" s="11">
        <f>CU17/CU$13</f>
        <v>0.48471223021582732</v>
      </c>
      <c r="AA17" s="11">
        <f t="shared" si="31"/>
        <v>0.49409627611262491</v>
      </c>
      <c r="AB17" s="11">
        <f>DA17/DA$13</f>
        <v>0.49622641509433962</v>
      </c>
      <c r="AC17" s="11">
        <f>DD17/DD$13</f>
        <v>0.53751187084520413</v>
      </c>
      <c r="AD17" s="11">
        <f>DG17/DG$13</f>
        <v>0.56764705882352939</v>
      </c>
      <c r="AE17" s="11">
        <f>DJ17/DJ$13</f>
        <v>0.56050420168067228</v>
      </c>
      <c r="AF17" s="11">
        <f>DM17/DM$13</f>
        <v>0.55894476504534207</v>
      </c>
      <c r="AG17" s="34"/>
      <c r="AJ17" s="5" t="s">
        <v>88</v>
      </c>
      <c r="AK17" s="26">
        <f>SUM(AK14:AK16)</f>
        <v>76</v>
      </c>
      <c r="AL17" s="26">
        <f t="shared" ref="AL17:CH17" si="35">SUM(AL14:AL16)</f>
        <v>105</v>
      </c>
      <c r="AM17" s="26">
        <f t="shared" si="35"/>
        <v>181</v>
      </c>
      <c r="AN17" s="26">
        <f t="shared" si="35"/>
        <v>76</v>
      </c>
      <c r="AO17" s="26">
        <f t="shared" si="35"/>
        <v>111</v>
      </c>
      <c r="AP17" s="26">
        <f t="shared" si="35"/>
        <v>187</v>
      </c>
      <c r="AQ17" s="26">
        <f t="shared" si="35"/>
        <v>74</v>
      </c>
      <c r="AR17" s="26">
        <f t="shared" si="35"/>
        <v>120</v>
      </c>
      <c r="AS17" s="26">
        <f t="shared" si="35"/>
        <v>194</v>
      </c>
      <c r="AT17" s="26">
        <f t="shared" si="35"/>
        <v>74</v>
      </c>
      <c r="AU17" s="26">
        <f t="shared" si="35"/>
        <v>123</v>
      </c>
      <c r="AV17" s="26">
        <f t="shared" si="35"/>
        <v>197</v>
      </c>
      <c r="AW17" s="26">
        <f t="shared" si="35"/>
        <v>97</v>
      </c>
      <c r="AX17" s="26">
        <f t="shared" si="35"/>
        <v>125</v>
      </c>
      <c r="AY17" s="26">
        <f t="shared" si="35"/>
        <v>222</v>
      </c>
      <c r="AZ17" s="26">
        <f t="shared" si="35"/>
        <v>102</v>
      </c>
      <c r="BA17" s="26">
        <f t="shared" si="35"/>
        <v>154</v>
      </c>
      <c r="BB17" s="26">
        <f t="shared" si="35"/>
        <v>256</v>
      </c>
      <c r="BC17" s="26">
        <f t="shared" si="35"/>
        <v>104</v>
      </c>
      <c r="BD17" s="26">
        <f t="shared" si="35"/>
        <v>136</v>
      </c>
      <c r="BE17" s="26">
        <f t="shared" si="35"/>
        <v>240</v>
      </c>
      <c r="BF17" s="26">
        <f t="shared" si="35"/>
        <v>109</v>
      </c>
      <c r="BG17" s="26">
        <f t="shared" si="35"/>
        <v>165</v>
      </c>
      <c r="BH17" s="26">
        <f t="shared" si="35"/>
        <v>274</v>
      </c>
      <c r="BI17" s="26">
        <f t="shared" si="35"/>
        <v>120</v>
      </c>
      <c r="BJ17" s="26">
        <f t="shared" si="35"/>
        <v>171</v>
      </c>
      <c r="BK17" s="26">
        <f t="shared" si="35"/>
        <v>291</v>
      </c>
      <c r="BL17" s="26">
        <f t="shared" si="35"/>
        <v>132</v>
      </c>
      <c r="BM17" s="26">
        <f t="shared" si="35"/>
        <v>180</v>
      </c>
      <c r="BN17" s="26">
        <f t="shared" si="35"/>
        <v>312</v>
      </c>
      <c r="BO17" s="26">
        <f t="shared" si="35"/>
        <v>118</v>
      </c>
      <c r="BP17" s="26">
        <f t="shared" si="35"/>
        <v>196</v>
      </c>
      <c r="BQ17" s="26">
        <f t="shared" si="35"/>
        <v>314</v>
      </c>
      <c r="BR17" s="26">
        <f t="shared" si="35"/>
        <v>116</v>
      </c>
      <c r="BS17" s="26">
        <f t="shared" si="35"/>
        <v>214</v>
      </c>
      <c r="BT17" s="26">
        <f t="shared" si="35"/>
        <v>330</v>
      </c>
      <c r="BU17" s="26">
        <f t="shared" si="35"/>
        <v>132</v>
      </c>
      <c r="BV17" s="26">
        <f t="shared" si="35"/>
        <v>205</v>
      </c>
      <c r="BW17" s="26">
        <f t="shared" si="35"/>
        <v>337</v>
      </c>
      <c r="BX17" s="26">
        <f t="shared" si="35"/>
        <v>146</v>
      </c>
      <c r="BY17" s="26">
        <f t="shared" si="35"/>
        <v>268</v>
      </c>
      <c r="BZ17" s="26">
        <f t="shared" si="35"/>
        <v>414</v>
      </c>
      <c r="CA17" s="26">
        <f t="shared" si="35"/>
        <v>186</v>
      </c>
      <c r="CB17" s="26">
        <f t="shared" si="35"/>
        <v>252</v>
      </c>
      <c r="CC17" s="26">
        <f t="shared" si="35"/>
        <v>438</v>
      </c>
      <c r="CD17" s="26">
        <f t="shared" si="35"/>
        <v>177</v>
      </c>
      <c r="CE17" s="26">
        <f t="shared" si="35"/>
        <v>264</v>
      </c>
      <c r="CF17" s="26">
        <f t="shared" si="35"/>
        <v>441</v>
      </c>
      <c r="CG17" s="26">
        <f t="shared" si="35"/>
        <v>184</v>
      </c>
      <c r="CH17" s="26">
        <f t="shared" si="35"/>
        <v>286</v>
      </c>
      <c r="CI17" s="26">
        <f>SUM(CI14:CI16)</f>
        <v>470</v>
      </c>
      <c r="CJ17" s="26">
        <f t="shared" ref="CJ17:CK17" si="36">SUM(CJ14:CJ16)</f>
        <v>186</v>
      </c>
      <c r="CK17" s="26">
        <f t="shared" si="36"/>
        <v>321</v>
      </c>
      <c r="CL17" s="26">
        <f>SUM(CL14:CL16)</f>
        <v>507</v>
      </c>
      <c r="CM17" s="26">
        <f t="shared" ref="CM17:CN17" si="37">SUM(CM14:CM16)</f>
        <v>160</v>
      </c>
      <c r="CN17" s="26">
        <f t="shared" si="37"/>
        <v>330</v>
      </c>
      <c r="CO17" s="26">
        <f>SUM(CO14:CO16)</f>
        <v>490</v>
      </c>
      <c r="CP17" s="26">
        <f t="shared" ref="CP17:CQ17" si="38">SUM(CP14:CP16)</f>
        <v>212</v>
      </c>
      <c r="CQ17" s="26">
        <f t="shared" si="38"/>
        <v>327</v>
      </c>
      <c r="CR17" s="26">
        <f>SUM(CR14:CR16)</f>
        <v>539</v>
      </c>
      <c r="CS17" s="26">
        <f t="shared" ref="CS17:CT17" si="39">SUM(CS14:CS16)</f>
        <v>202</v>
      </c>
      <c r="CT17" s="26">
        <f t="shared" si="39"/>
        <v>337</v>
      </c>
      <c r="CU17" s="26">
        <f t="shared" ref="CU17:DA17" si="40">SUM(CU14:CU16)</f>
        <v>539</v>
      </c>
      <c r="CV17" s="26">
        <f t="shared" si="40"/>
        <v>214</v>
      </c>
      <c r="CW17" s="26">
        <f t="shared" si="40"/>
        <v>330</v>
      </c>
      <c r="CX17" s="26">
        <f t="shared" si="40"/>
        <v>544</v>
      </c>
      <c r="CY17" s="26">
        <f t="shared" si="40"/>
        <v>206</v>
      </c>
      <c r="CZ17" s="26">
        <f t="shared" si="40"/>
        <v>320</v>
      </c>
      <c r="DA17" s="26">
        <f t="shared" si="40"/>
        <v>526</v>
      </c>
      <c r="DB17" s="26">
        <f t="shared" ref="DB17:DD17" si="41">SUM(DB14:DB16)</f>
        <v>213</v>
      </c>
      <c r="DC17" s="26">
        <f t="shared" si="41"/>
        <v>353</v>
      </c>
      <c r="DD17" s="26">
        <f t="shared" si="41"/>
        <v>566</v>
      </c>
      <c r="DE17" s="26">
        <f t="shared" ref="DE17:DG17" si="42">SUM(DE14:DE16)</f>
        <v>214</v>
      </c>
      <c r="DF17" s="26">
        <f t="shared" si="42"/>
        <v>365</v>
      </c>
      <c r="DG17" s="26">
        <f t="shared" si="42"/>
        <v>579</v>
      </c>
      <c r="DH17" s="26">
        <f t="shared" ref="DH17:DJ17" si="43">SUM(DH14:DH16)</f>
        <v>269</v>
      </c>
      <c r="DI17" s="26">
        <f t="shared" si="43"/>
        <v>398</v>
      </c>
      <c r="DJ17" s="26">
        <f t="shared" si="43"/>
        <v>667</v>
      </c>
      <c r="DK17" s="26">
        <f t="shared" ref="DK17:DM17" si="44">SUM(DK14:DK16)</f>
        <v>280</v>
      </c>
      <c r="DL17" s="26">
        <f t="shared" si="44"/>
        <v>398</v>
      </c>
      <c r="DM17" s="26">
        <f t="shared" si="44"/>
        <v>678</v>
      </c>
    </row>
    <row r="18" spans="1:117" ht="13.5" customHeight="1" x14ac:dyDescent="0.2">
      <c r="A18" s="16"/>
      <c r="C18" s="2" t="s">
        <v>25</v>
      </c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33"/>
    </row>
    <row r="19" spans="1:117" ht="13.5" customHeight="1" x14ac:dyDescent="0.2">
      <c r="A19" s="16"/>
      <c r="D19" s="1" t="s">
        <v>65</v>
      </c>
      <c r="F19" s="8">
        <f>AK13</f>
        <v>223</v>
      </c>
      <c r="G19" s="8">
        <f>AN13</f>
        <v>223</v>
      </c>
      <c r="H19" s="8">
        <f>AQ13</f>
        <v>249</v>
      </c>
      <c r="I19" s="8">
        <f>AT13</f>
        <v>227</v>
      </c>
      <c r="J19" s="8">
        <f>AW13</f>
        <v>250</v>
      </c>
      <c r="K19" s="8">
        <f>AZ13</f>
        <v>268</v>
      </c>
      <c r="L19" s="8">
        <f>BC13</f>
        <v>267</v>
      </c>
      <c r="M19" s="8">
        <f>BF13</f>
        <v>282</v>
      </c>
      <c r="N19" s="8">
        <f>BI13</f>
        <v>284</v>
      </c>
      <c r="O19" s="8">
        <f>BL13</f>
        <v>297</v>
      </c>
      <c r="P19" s="8">
        <f>BO13</f>
        <v>291</v>
      </c>
      <c r="Q19" s="8">
        <f>BR13</f>
        <v>293</v>
      </c>
      <c r="R19" s="8">
        <f>BU13</f>
        <v>303</v>
      </c>
      <c r="S19" s="8">
        <f>BX13</f>
        <v>364</v>
      </c>
      <c r="T19" s="8">
        <f>CA13</f>
        <v>433</v>
      </c>
      <c r="U19" s="8">
        <f>CD13</f>
        <v>383</v>
      </c>
      <c r="V19" s="8">
        <f>CG13</f>
        <v>348</v>
      </c>
      <c r="W19" s="8">
        <f>CJ13</f>
        <v>382</v>
      </c>
      <c r="X19" s="8">
        <f>CM13</f>
        <v>369</v>
      </c>
      <c r="Y19" s="8">
        <f>CP13</f>
        <v>436</v>
      </c>
      <c r="Z19" s="8">
        <f>CS13</f>
        <v>405</v>
      </c>
      <c r="AA19" s="8">
        <f>CV13</f>
        <v>440</v>
      </c>
      <c r="AB19" s="8">
        <f>CY13</f>
        <v>442</v>
      </c>
      <c r="AC19" s="8">
        <f>DB13</f>
        <v>425</v>
      </c>
      <c r="AD19" s="8">
        <f>DE13</f>
        <v>392</v>
      </c>
      <c r="AE19" s="8">
        <f>DH13</f>
        <v>464</v>
      </c>
      <c r="AF19" s="8">
        <f>DK13</f>
        <v>474</v>
      </c>
      <c r="AG19" s="33"/>
    </row>
    <row r="20" spans="1:117" ht="13.5" customHeight="1" x14ac:dyDescent="0.2">
      <c r="A20" s="16"/>
      <c r="D20" s="11" t="s">
        <v>59</v>
      </c>
      <c r="E20" s="1" t="s">
        <v>60</v>
      </c>
      <c r="F20" s="11">
        <f>IF(AK13&gt;0,(AK14/AK13),"")</f>
        <v>0.11210762331838565</v>
      </c>
      <c r="G20" s="11">
        <f>IF(AN13&gt;0,(AN14/AN13),"")</f>
        <v>5.829596412556054E-2</v>
      </c>
      <c r="H20" s="11">
        <f>IF(AQ13&gt;0,(AQ14/AQ13),"")</f>
        <v>7.2289156626506021E-2</v>
      </c>
      <c r="I20" s="11">
        <f>IF(AT13&gt;0,(AT14/AT13),"")</f>
        <v>0.1013215859030837</v>
      </c>
      <c r="J20" s="11">
        <f>IF(AW13&gt;0,(AW14/AW13),"")</f>
        <v>0.1</v>
      </c>
      <c r="K20" s="11">
        <f>IF(AZ13&gt;0,(AZ14/AZ13),"")</f>
        <v>0.11940298507462686</v>
      </c>
      <c r="L20" s="11">
        <f>IF(BC13&gt;0,(BC14/BC13),"")</f>
        <v>0.10112359550561797</v>
      </c>
      <c r="M20" s="11">
        <f>IF(BF13&gt;0,(BF14/BF13),"")</f>
        <v>0.13475177304964539</v>
      </c>
      <c r="N20" s="11">
        <f>IF(BI13&gt;0,(BI14/BI13),"")</f>
        <v>0.15845070422535212</v>
      </c>
      <c r="O20" s="11">
        <f>IF(BL13&gt;0,(BL14/BL13),"")</f>
        <v>0.15151515151515152</v>
      </c>
      <c r="P20" s="11">
        <f>IF(BO13&gt;0,(BO14/BO13),"")</f>
        <v>0.12371134020618557</v>
      </c>
      <c r="Q20" s="11">
        <f>IF(BR13&gt;0,(BR14/BR13),"")</f>
        <v>0.22525597269624573</v>
      </c>
      <c r="R20" s="11">
        <f>IF(BU13&gt;0,(BU14/BU13),"")</f>
        <v>0.14851485148514851</v>
      </c>
      <c r="S20" s="11">
        <f>IF(BX13&gt;0,(BX14/BX13),"")</f>
        <v>0.14560439560439561</v>
      </c>
      <c r="T20" s="11">
        <f>IF(CA13&gt;0,(CA14/CA13),"")</f>
        <v>0.16166281755196305</v>
      </c>
      <c r="U20" s="11">
        <f>IF(CD13&gt;0,(CD14/CD13),"")</f>
        <v>0.25065274151436029</v>
      </c>
      <c r="V20" s="11">
        <f>IF(CG13&gt;0,(CG14/CG13),"")</f>
        <v>0.17528735632183909</v>
      </c>
      <c r="W20" s="11">
        <f>CJ14/CJ$13</f>
        <v>0.19109947643979058</v>
      </c>
      <c r="X20" s="11">
        <f>CM14/CM$13</f>
        <v>0.17073170731707318</v>
      </c>
      <c r="Y20" s="11">
        <f>CP14/CP$13</f>
        <v>0.21788990825688073</v>
      </c>
      <c r="Z20" s="11">
        <f>CS14/CS$13</f>
        <v>0.26666666666666666</v>
      </c>
      <c r="AA20" s="11">
        <f>CV14/CV$13</f>
        <v>0.20909090909090908</v>
      </c>
      <c r="AB20" s="11">
        <f>CY14/CY$13</f>
        <v>0.21945701357466063</v>
      </c>
      <c r="AC20" s="11">
        <f>DB14/DB$13</f>
        <v>0.27294117647058824</v>
      </c>
      <c r="AD20" s="11">
        <f>DE14/DE$13</f>
        <v>0.27806122448979592</v>
      </c>
      <c r="AE20" s="11">
        <f>DH14/DH$13</f>
        <v>0.38793103448275862</v>
      </c>
      <c r="AF20" s="11">
        <f>DK14/DK$13</f>
        <v>0.41350210970464135</v>
      </c>
      <c r="AG20" s="33"/>
    </row>
    <row r="21" spans="1:117" ht="13.5" customHeight="1" x14ac:dyDescent="0.2">
      <c r="A21" s="16"/>
      <c r="E21" s="1" t="s">
        <v>61</v>
      </c>
      <c r="F21" s="11">
        <f>IF(AK13&gt;0,(AK15/AK13),"")</f>
        <v>8.9686098654708515E-2</v>
      </c>
      <c r="G21" s="11">
        <f>IF(AN13&gt;0,(AN15/AN13),"")</f>
        <v>8.9686098654708515E-2</v>
      </c>
      <c r="H21" s="11">
        <f>IF(AQ13&gt;0,(AQ15/AQ13),"")</f>
        <v>6.8273092369477914E-2</v>
      </c>
      <c r="I21" s="11">
        <f>IF(AT13&gt;0,(AT15/AT13),"")</f>
        <v>8.8105726872246701E-2</v>
      </c>
      <c r="J21" s="11">
        <f>IF(AW13&gt;0,(AW15/AW13),"")</f>
        <v>0.08</v>
      </c>
      <c r="K21" s="11">
        <f>IF(AZ13&gt;0,(AZ15/AZ13),"")</f>
        <v>9.3283582089552244E-2</v>
      </c>
      <c r="L21" s="11">
        <f>IF(BC13&gt;0,(BC15/BC13),"")</f>
        <v>0.12359550561797752</v>
      </c>
      <c r="M21" s="11">
        <f>IF(BF13&gt;0,(BF15/BF13),"")</f>
        <v>8.8652482269503549E-2</v>
      </c>
      <c r="N21" s="11">
        <f>IF(BI13&gt;0,(BI15/BI13),"")</f>
        <v>0.10563380281690141</v>
      </c>
      <c r="O21" s="11">
        <f>IF(BL13&gt;0,(BL15/BL13),"")</f>
        <v>0.11784511784511785</v>
      </c>
      <c r="P21" s="11">
        <f>IF(BO13&gt;0,(BO15/BO13),"")</f>
        <v>0.14432989690721648</v>
      </c>
      <c r="Q21" s="11">
        <f>IF(BR13&gt;0,(BR15/BR13),"")</f>
        <v>0.12286689419795221</v>
      </c>
      <c r="R21" s="11">
        <f>IF(BU13&gt;0,(BU15/BU13),"")</f>
        <v>0.15841584158415842</v>
      </c>
      <c r="S21" s="11">
        <f>IF(BX13&gt;0,(BX15/BX13),"")</f>
        <v>0.12637362637362637</v>
      </c>
      <c r="T21" s="11">
        <f>IF(CA13&gt;0,(CA15/CA13),"")</f>
        <v>0.19630484988452657</v>
      </c>
      <c r="U21" s="11">
        <f>IF(CD13&gt;0,(CD15/CD13),"")</f>
        <v>0.17232375979112272</v>
      </c>
      <c r="V21" s="11">
        <f>IF(CG13&gt;0,(CG15/CG13),"")</f>
        <v>0.25287356321839083</v>
      </c>
      <c r="W21" s="11">
        <f>CJ15/CJ$13</f>
        <v>0.22774869109947643</v>
      </c>
      <c r="X21" s="11">
        <f>CM15/CM$13</f>
        <v>0.18699186991869918</v>
      </c>
      <c r="Y21" s="11">
        <f>CP15/CP$13</f>
        <v>0.1743119266055046</v>
      </c>
      <c r="Z21" s="11">
        <f>CS15/CS$13</f>
        <v>0.16049382716049382</v>
      </c>
      <c r="AA21" s="11">
        <f>CV15/CV$13</f>
        <v>0.22045454545454546</v>
      </c>
      <c r="AB21" s="11">
        <f>CY15/CY$13</f>
        <v>0.19457013574660634</v>
      </c>
      <c r="AC21" s="11">
        <f>DB15/DB$13</f>
        <v>0.17882352941176471</v>
      </c>
      <c r="AD21" s="11">
        <f>DE15/DE$13</f>
        <v>0.21428571428571427</v>
      </c>
      <c r="AE21" s="11">
        <f>DH15/DH$13</f>
        <v>0.16163793103448276</v>
      </c>
      <c r="AF21" s="11">
        <f>DK15/DK$13</f>
        <v>0.14135021097046413</v>
      </c>
      <c r="AG21" s="33"/>
      <c r="AJ21" s="2"/>
    </row>
    <row r="22" spans="1:117" ht="13.5" customHeight="1" x14ac:dyDescent="0.2">
      <c r="A22" s="16"/>
      <c r="E22" s="1" t="s">
        <v>62</v>
      </c>
      <c r="F22" s="13">
        <f>IF(AK13&gt;0,(AK16/AK13),"")</f>
        <v>0.13901345291479822</v>
      </c>
      <c r="G22" s="13">
        <f>IF(AN13&gt;0,(AN16/AN13),"")</f>
        <v>0.19282511210762332</v>
      </c>
      <c r="H22" s="13">
        <f>IF(AQ13&gt;0,(AQ16/AQ13),"")</f>
        <v>0.15662650602409639</v>
      </c>
      <c r="I22" s="13">
        <f>IF(AT13&gt;0,(AT16/AT13),"")</f>
        <v>0.13656387665198239</v>
      </c>
      <c r="J22" s="13">
        <f>IF(AW13&gt;0,(AW16/AW13),"")</f>
        <v>0.20799999999999999</v>
      </c>
      <c r="K22" s="13">
        <f>IF(AZ13&gt;0,(AZ16/AZ13),"")</f>
        <v>0.16791044776119404</v>
      </c>
      <c r="L22" s="13">
        <f>IF(BC13&gt;0,(BC16/BC13),"")</f>
        <v>0.16479400749063669</v>
      </c>
      <c r="M22" s="13">
        <f>IF(BF13&gt;0,(BF16/BF13),"")</f>
        <v>0.16312056737588654</v>
      </c>
      <c r="N22" s="13">
        <f>IF(BI13&gt;0,(BI16/BI13),"")</f>
        <v>0.15845070422535212</v>
      </c>
      <c r="O22" s="13">
        <f>IF(BL13&gt;0,(BL16/BL13),"")</f>
        <v>0.17508417508417509</v>
      </c>
      <c r="P22" s="13">
        <f>IF(BO13&gt;0,(BO16/BO13),"")</f>
        <v>0.13745704467353953</v>
      </c>
      <c r="Q22" s="13">
        <f>IF(BR13&gt;0,(BR16/BR13),"")</f>
        <v>4.778156996587031E-2</v>
      </c>
      <c r="R22" s="13">
        <f>IF(BU13&gt;0,(BU16/BU13),"")</f>
        <v>0.12871287128712872</v>
      </c>
      <c r="S22" s="13">
        <f>IF(BX13&gt;0,(BX16/BX13),"")</f>
        <v>0.12912087912087913</v>
      </c>
      <c r="T22" s="13">
        <f>IF(CA13&gt;0,(CA16/CA13),"")</f>
        <v>7.1593533487297925E-2</v>
      </c>
      <c r="U22" s="13">
        <f>IF(CD13&gt;0,(CD16/CD13),"")</f>
        <v>3.91644908616188E-2</v>
      </c>
      <c r="V22" s="13">
        <f>IF(CG13&gt;0,(CG16/CG13),"")</f>
        <v>0.10057471264367816</v>
      </c>
      <c r="W22" s="13">
        <f>CJ16/CJ$13</f>
        <v>6.8062827225130892E-2</v>
      </c>
      <c r="X22" s="13">
        <f>CM16/CM$13</f>
        <v>7.5880758807588072E-2</v>
      </c>
      <c r="Y22" s="13">
        <f>CP16/CP$13</f>
        <v>9.4036697247706427E-2</v>
      </c>
      <c r="Z22" s="13">
        <f>CS16/CS$13</f>
        <v>7.160493827160494E-2</v>
      </c>
      <c r="AA22" s="13">
        <f>CV16/CV$13</f>
        <v>5.6818181818181816E-2</v>
      </c>
      <c r="AB22" s="13">
        <f>CY16/CY$13</f>
        <v>5.2036199095022627E-2</v>
      </c>
      <c r="AC22" s="13">
        <f>DB16/DB$13</f>
        <v>4.9411764705882349E-2</v>
      </c>
      <c r="AD22" s="13">
        <f>DE16/DE$13</f>
        <v>5.3571428571428568E-2</v>
      </c>
      <c r="AE22" s="13">
        <f>DH16/DH$13</f>
        <v>3.017241379310345E-2</v>
      </c>
      <c r="AF22" s="13">
        <f>DK16/DK$13</f>
        <v>3.5864978902953586E-2</v>
      </c>
      <c r="AG22" s="33"/>
      <c r="AJ22" s="2"/>
    </row>
    <row r="23" spans="1:117" ht="13.5" customHeight="1" x14ac:dyDescent="0.2">
      <c r="A23" s="16"/>
      <c r="F23" s="11">
        <f>IF(AK13&gt;0,(AK17/AK13),"")</f>
        <v>0.34080717488789236</v>
      </c>
      <c r="G23" s="11">
        <f>IF(AN13&gt;0,(AN17/AN13),"")</f>
        <v>0.34080717488789236</v>
      </c>
      <c r="H23" s="11">
        <f>IF(AQ13&gt;0,(AQ17/AQ13),"")</f>
        <v>0.2971887550200803</v>
      </c>
      <c r="I23" s="11">
        <f>IF(AT13&gt;0,(AT17/AT13),"")</f>
        <v>0.32599118942731276</v>
      </c>
      <c r="J23" s="11">
        <f>IF(AW13&gt;0,(AW17/AW13),"")</f>
        <v>0.38800000000000001</v>
      </c>
      <c r="K23" s="11">
        <f>IF(AZ13&gt;0,(AZ17/AZ13),"")</f>
        <v>0.38059701492537312</v>
      </c>
      <c r="L23" s="11">
        <f>IF(BC13&gt;0,(BC17/BC13),"")</f>
        <v>0.38951310861423222</v>
      </c>
      <c r="M23" s="11">
        <f>IF(BF13&gt;0,(BF17/BF13),"")</f>
        <v>0.38652482269503546</v>
      </c>
      <c r="N23" s="11">
        <f>IF(BI13&gt;0,(BI17/BI13),"")</f>
        <v>0.42253521126760563</v>
      </c>
      <c r="O23" s="11">
        <f>IF(BL13&gt;0,(BL17/BL13),"")</f>
        <v>0.44444444444444442</v>
      </c>
      <c r="P23" s="11">
        <f>IF(BO13&gt;0,(BO17/BO13),"")</f>
        <v>0.40549828178694158</v>
      </c>
      <c r="Q23" s="11">
        <f>IF(BR13&gt;0,(BR17/BR13),"")</f>
        <v>0.39590443686006827</v>
      </c>
      <c r="R23" s="11">
        <f>IF(BU13&gt;0,(BU17/BU13),"")</f>
        <v>0.43564356435643564</v>
      </c>
      <c r="S23" s="11">
        <f>IF(BX13&gt;0,(BX17/BX13),"")</f>
        <v>0.40109890109890112</v>
      </c>
      <c r="T23" s="11">
        <f>IF(CA13&gt;0,(CA17/CA13),"")</f>
        <v>0.42956120092378752</v>
      </c>
      <c r="U23" s="11">
        <f>IF(CD13&gt;0,(CD17/CD13),"")</f>
        <v>0.46214099216710181</v>
      </c>
      <c r="V23" s="11">
        <f>IF(CG13&gt;0,(CG17/CG13),"")</f>
        <v>0.52873563218390807</v>
      </c>
      <c r="W23" s="11">
        <f>CJ17/CJ$13</f>
        <v>0.48691099476439792</v>
      </c>
      <c r="X23" s="11">
        <f>CM17/CM$13</f>
        <v>0.43360433604336046</v>
      </c>
      <c r="Y23" s="11">
        <f>CP17/CP$13</f>
        <v>0.48623853211009177</v>
      </c>
      <c r="Z23" s="11">
        <f>CS17/CS$13</f>
        <v>0.49876543209876545</v>
      </c>
      <c r="AA23" s="11">
        <f>CV17/CV$13</f>
        <v>0.48636363636363639</v>
      </c>
      <c r="AB23" s="11">
        <f>CY17/CY$13</f>
        <v>0.4660633484162896</v>
      </c>
      <c r="AC23" s="11">
        <f>DB17/DB$13</f>
        <v>0.50117647058823533</v>
      </c>
      <c r="AD23" s="11">
        <f>DE17/DE$13</f>
        <v>0.54591836734693877</v>
      </c>
      <c r="AE23" s="11">
        <f>DH17/DH$13</f>
        <v>0.57974137931034486</v>
      </c>
      <c r="AF23" s="11">
        <f>DK17/DK$13</f>
        <v>0.59071729957805907</v>
      </c>
      <c r="AG23" s="33"/>
      <c r="AJ23" s="2"/>
    </row>
    <row r="24" spans="1:117" ht="13.5" customHeight="1" x14ac:dyDescent="0.2">
      <c r="A24" s="16"/>
      <c r="C24" s="2" t="s">
        <v>26</v>
      </c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33"/>
      <c r="AJ24" s="2"/>
    </row>
    <row r="25" spans="1:117" ht="13.5" customHeight="1" x14ac:dyDescent="0.2">
      <c r="A25" s="16"/>
      <c r="D25" s="1" t="s">
        <v>65</v>
      </c>
      <c r="F25" s="8">
        <f>AL13</f>
        <v>271</v>
      </c>
      <c r="G25" s="8">
        <f>AO13</f>
        <v>256</v>
      </c>
      <c r="H25" s="8">
        <f>AR13</f>
        <v>266</v>
      </c>
      <c r="I25" s="8">
        <f>AU13</f>
        <v>277</v>
      </c>
      <c r="J25" s="8">
        <f>AX13</f>
        <v>318</v>
      </c>
      <c r="K25" s="8">
        <f>BA13</f>
        <v>299</v>
      </c>
      <c r="L25" s="8">
        <f>BD13</f>
        <v>321</v>
      </c>
      <c r="M25" s="8">
        <f>BG13</f>
        <v>336</v>
      </c>
      <c r="N25" s="8">
        <f>BJ13</f>
        <v>356</v>
      </c>
      <c r="O25" s="8">
        <f>BM13</f>
        <v>391</v>
      </c>
      <c r="P25" s="8">
        <f>BP13</f>
        <v>445</v>
      </c>
      <c r="Q25" s="8">
        <f>BS13</f>
        <v>454</v>
      </c>
      <c r="R25" s="8">
        <f>BV13</f>
        <v>455</v>
      </c>
      <c r="S25" s="8">
        <f>BY13</f>
        <v>540</v>
      </c>
      <c r="T25" s="8">
        <f>CB13</f>
        <v>574</v>
      </c>
      <c r="U25" s="8">
        <f>CE13</f>
        <v>545</v>
      </c>
      <c r="V25" s="8">
        <f>CH13</f>
        <v>568</v>
      </c>
      <c r="W25" s="8">
        <f>CK13</f>
        <v>589</v>
      </c>
      <c r="X25" s="8">
        <f>CN13</f>
        <v>610</v>
      </c>
      <c r="Y25" s="8">
        <f>CQ13</f>
        <v>673</v>
      </c>
      <c r="Z25" s="8">
        <f>CT13</f>
        <v>707</v>
      </c>
      <c r="AA25" s="8">
        <f>CW13</f>
        <v>661</v>
      </c>
      <c r="AB25" s="8">
        <f>CZ13</f>
        <v>618</v>
      </c>
      <c r="AC25" s="8">
        <f>DC13</f>
        <v>628</v>
      </c>
      <c r="AD25" s="8">
        <f>DF13</f>
        <v>628</v>
      </c>
      <c r="AE25" s="8">
        <f>DI13</f>
        <v>726</v>
      </c>
      <c r="AF25" s="8">
        <f>DL13</f>
        <v>739</v>
      </c>
      <c r="AG25" s="33"/>
      <c r="AJ25" s="2"/>
    </row>
    <row r="26" spans="1:117" ht="13.5" customHeight="1" x14ac:dyDescent="0.2">
      <c r="A26" s="16"/>
      <c r="D26" s="11" t="s">
        <v>59</v>
      </c>
      <c r="E26" s="1" t="s">
        <v>60</v>
      </c>
      <c r="F26" s="11">
        <f>IF(AL13&gt;0,(AL14/AL13),"")</f>
        <v>0.1070110701107011</v>
      </c>
      <c r="G26" s="11">
        <f>IF(AO13&gt;0,(AO14/AO13),"")</f>
        <v>0.11328125</v>
      </c>
      <c r="H26" s="11">
        <f>IF(AR13&gt;0,(AR14/AR13),"")</f>
        <v>0.13157894736842105</v>
      </c>
      <c r="I26" s="11">
        <f>IF(AU13&gt;0,(AU14/AU13),"")</f>
        <v>0.1444043321299639</v>
      </c>
      <c r="J26" s="11">
        <f>IF(AX13&gt;0,(AX14/AX13),"")</f>
        <v>0.14150943396226415</v>
      </c>
      <c r="K26" s="11">
        <f>IF(BA13&gt;0,(BA14/BA13),"")</f>
        <v>0.17725752508361203</v>
      </c>
      <c r="L26" s="11">
        <f>IF(BD13&gt;0,(BD14/BD13),"")</f>
        <v>0.16199376947040497</v>
      </c>
      <c r="M26" s="11">
        <f>IF(BG13&gt;0,(BG14/BG13),"")</f>
        <v>0.22321428571428573</v>
      </c>
      <c r="N26" s="11">
        <f>IF(BJ13&gt;0,(BJ14/BJ13),"")</f>
        <v>0.16573033707865167</v>
      </c>
      <c r="O26" s="11">
        <f>IF(BM13&gt;0,(BM14/BM13),"")</f>
        <v>0.19437340153452684</v>
      </c>
      <c r="P26" s="11">
        <f>IF(BP13&gt;0,(BP14/BP13),"")</f>
        <v>0.15730337078651685</v>
      </c>
      <c r="Q26" s="11">
        <f>IF(BS13&gt;0,(BS14/BS13),"")</f>
        <v>0.28854625550660795</v>
      </c>
      <c r="R26" s="11">
        <f>IF(BV13&gt;0,(BV14/BV13),"")</f>
        <v>0.23076923076923078</v>
      </c>
      <c r="S26" s="11">
        <f>IF(BY13&gt;0,(BY14/BY13),"")</f>
        <v>0.2388888888888889</v>
      </c>
      <c r="T26" s="11">
        <f>IF(CB13&gt;0,(CB14/CB13),"")</f>
        <v>0.21777003484320556</v>
      </c>
      <c r="U26" s="11">
        <f>IF(CE13&gt;0,(CE14/CE13),"")</f>
        <v>0.28990825688073396</v>
      </c>
      <c r="V26" s="11">
        <f>IF(CH13&gt;0,(CH14/CH13),"")</f>
        <v>0.23415492957746478</v>
      </c>
      <c r="W26" s="11">
        <f>CK14/CK$13</f>
        <v>0.26825127334465193</v>
      </c>
      <c r="X26" s="11">
        <f>CN14/CN$13</f>
        <v>0.27377049180327867</v>
      </c>
      <c r="Y26" s="11">
        <f>CQ14/CQ$13</f>
        <v>0.23625557206537889</v>
      </c>
      <c r="Z26" s="11">
        <f>CT14/CT$13</f>
        <v>0.25742574257425743</v>
      </c>
      <c r="AA26" s="11">
        <f>CW14/CW$13</f>
        <v>0.27080181543116488</v>
      </c>
      <c r="AB26" s="11">
        <f>CZ14/CZ$13</f>
        <v>0.28317152103559873</v>
      </c>
      <c r="AC26" s="11">
        <f>DC14/DC$13</f>
        <v>0.31210191082802546</v>
      </c>
      <c r="AD26" s="11">
        <f>DF14/DF$13</f>
        <v>0.321656050955414</v>
      </c>
      <c r="AE26" s="11">
        <f>DI14/DI$13</f>
        <v>0.36225895316804407</v>
      </c>
      <c r="AF26" s="11">
        <f>DL14/DL$13</f>
        <v>0.34100135317997293</v>
      </c>
      <c r="AG26" s="33"/>
      <c r="AJ26" s="2"/>
    </row>
    <row r="27" spans="1:117" ht="13.5" customHeight="1" x14ac:dyDescent="0.2">
      <c r="A27" s="16"/>
      <c r="E27" s="1" t="s">
        <v>61</v>
      </c>
      <c r="F27" s="11">
        <f>IF(AL13&gt;0,(AL15/AL13),"")</f>
        <v>0.11070110701107011</v>
      </c>
      <c r="G27" s="11">
        <f>IF(AO13&gt;0,(AO15/AO13),"")</f>
        <v>0.11328125</v>
      </c>
      <c r="H27" s="11">
        <f>IF(AR13&gt;0,(AR15/AR13),"")</f>
        <v>0.11654135338345864</v>
      </c>
      <c r="I27" s="11">
        <f>IF(AU13&gt;0,(AU15/AU13),"")</f>
        <v>0.10108303249097472</v>
      </c>
      <c r="J27" s="11">
        <f>IF(AX13&gt;0,(AX15/AX13),"")</f>
        <v>0.1069182389937107</v>
      </c>
      <c r="K27" s="11">
        <f>IF(BA13&gt;0,(BA15/BA13),"")</f>
        <v>0.12709030100334448</v>
      </c>
      <c r="L27" s="11">
        <f>IF(BD13&gt;0,(BD15/BD13),"")</f>
        <v>0.11214953271028037</v>
      </c>
      <c r="M27" s="11">
        <f>IF(BG13&gt;0,(BG15/BG13),"")</f>
        <v>0.11904761904761904</v>
      </c>
      <c r="N27" s="11">
        <f>IF(BJ13&gt;0,(BJ15/BJ13),"")</f>
        <v>0.1601123595505618</v>
      </c>
      <c r="O27" s="11">
        <f>IF(BM13&gt;0,(BM15/BM13),"")</f>
        <v>0.13043478260869565</v>
      </c>
      <c r="P27" s="11">
        <f>IF(BP13&gt;0,(BP15/BP13),"")</f>
        <v>0.1303370786516854</v>
      </c>
      <c r="Q27" s="11">
        <f>IF(BS13&gt;0,(BS15/BS13),"")</f>
        <v>0.13215859030837004</v>
      </c>
      <c r="R27" s="11">
        <f>IF(BV13&gt;0,(BV15/BV13),"")</f>
        <v>0.11648351648351649</v>
      </c>
      <c r="S27" s="11">
        <f>IF(BY13&gt;0,(BY15/BY13),"")</f>
        <v>0.14444444444444443</v>
      </c>
      <c r="T27" s="11">
        <f>IF(CB13&gt;0,(CB15/CB13),"")</f>
        <v>0.1672473867595819</v>
      </c>
      <c r="U27" s="11">
        <f>IF(CE13&gt;0,(CE15/CE13),"")</f>
        <v>0.15596330275229359</v>
      </c>
      <c r="V27" s="11">
        <f>IF(CH13&gt;0,(CH15/CH13),"")</f>
        <v>0.18661971830985916</v>
      </c>
      <c r="W27" s="11">
        <f>CK15/CK$13</f>
        <v>0.17996604414261461</v>
      </c>
      <c r="X27" s="11">
        <f>CN15/CN$13</f>
        <v>0.19836065573770492</v>
      </c>
      <c r="Y27" s="11">
        <f>CQ15/CQ$13</f>
        <v>0.17087667161961367</v>
      </c>
      <c r="Z27" s="11">
        <f>CT15/CT$13</f>
        <v>0.16124469589816123</v>
      </c>
      <c r="AA27" s="11">
        <f>CW15/CW$13</f>
        <v>0.19515885022692889</v>
      </c>
      <c r="AB27" s="11">
        <f>CZ15/CZ$13</f>
        <v>0.18446601941747573</v>
      </c>
      <c r="AC27" s="11">
        <f>DC15/DC$13</f>
        <v>0.20541401273885351</v>
      </c>
      <c r="AD27" s="11">
        <f>DF15/DF$13</f>
        <v>0.20859872611464969</v>
      </c>
      <c r="AE27" s="11">
        <f>DI15/DI$13</f>
        <v>0.15426997245179064</v>
      </c>
      <c r="AF27" s="11">
        <f>DL15/DL$13</f>
        <v>0.16373477672530445</v>
      </c>
      <c r="AG27" s="33"/>
      <c r="AJ27" s="2"/>
    </row>
    <row r="28" spans="1:117" ht="13.5" customHeight="1" x14ac:dyDescent="0.2">
      <c r="A28" s="16"/>
      <c r="E28" s="1" t="s">
        <v>62</v>
      </c>
      <c r="F28" s="13">
        <f>IF(AL13&gt;0,(AL16/AL13),"")</f>
        <v>0.16974169741697417</v>
      </c>
      <c r="G28" s="13">
        <f>IF(AO13&gt;0,(AO16/AO13),"")</f>
        <v>0.20703125</v>
      </c>
      <c r="H28" s="13">
        <f>IF(AR13&gt;0,(AR16/AR13),"")</f>
        <v>0.20300751879699247</v>
      </c>
      <c r="I28" s="13">
        <f>IF(AU13&gt;0,(AU16/AU13),"")</f>
        <v>0.19855595667870035</v>
      </c>
      <c r="J28" s="13">
        <f>IF(AX13&gt;0,(AX16/AX13),"")</f>
        <v>0.14465408805031446</v>
      </c>
      <c r="K28" s="13">
        <f>IF(BA13&gt;0,(BA16/BA13),"")</f>
        <v>0.21070234113712374</v>
      </c>
      <c r="L28" s="13">
        <f>IF(BD13&gt;0,(BD16/BD13),"")</f>
        <v>0.14953271028037382</v>
      </c>
      <c r="M28" s="13">
        <f>IF(BG13&gt;0,(BG16/BG13),"")</f>
        <v>0.14880952380952381</v>
      </c>
      <c r="N28" s="13">
        <f>IF(BJ13&gt;0,(BJ16/BJ13),"")</f>
        <v>0.1544943820224719</v>
      </c>
      <c r="O28" s="13">
        <f>IF(BM13&gt;0,(BM16/BM13),"")</f>
        <v>0.13554987212276215</v>
      </c>
      <c r="P28" s="13">
        <f>IF(BP13&gt;0,(BP16/BP13),"")</f>
        <v>0.15280898876404495</v>
      </c>
      <c r="Q28" s="13">
        <f>IF(BS13&gt;0,(BS16/BS13),"")</f>
        <v>5.0660792951541848E-2</v>
      </c>
      <c r="R28" s="13">
        <f>IF(BV13&gt;0,(BV16/BV13),"")</f>
        <v>0.10329670329670329</v>
      </c>
      <c r="S28" s="13">
        <f>IF(BY13&gt;0,(BY16/BY13),"")</f>
        <v>0.11296296296296296</v>
      </c>
      <c r="T28" s="13">
        <f>IF(CB13&gt;0,(CB16/CB13),"")</f>
        <v>5.4006968641114983E-2</v>
      </c>
      <c r="U28" s="13">
        <f>IF(CE13&gt;0,(CE16/CE13),"")</f>
        <v>3.8532110091743121E-2</v>
      </c>
      <c r="V28" s="13">
        <f>IF(CH13&gt;0,(CH16/CH13),"")</f>
        <v>8.2746478873239437E-2</v>
      </c>
      <c r="W28" s="13">
        <f>CK16/CK$13</f>
        <v>9.6774193548387094E-2</v>
      </c>
      <c r="X28" s="13">
        <f>CN16/CN$13</f>
        <v>6.8852459016393447E-2</v>
      </c>
      <c r="Y28" s="13">
        <f>CQ16/CQ$13</f>
        <v>7.8751857355126298E-2</v>
      </c>
      <c r="Z28" s="13">
        <f>CT16/CT$13</f>
        <v>5.7991513437057989E-2</v>
      </c>
      <c r="AA28" s="13">
        <f>CW16/CW$13</f>
        <v>3.3282904689863842E-2</v>
      </c>
      <c r="AB28" s="13">
        <f>CZ16/CZ$13</f>
        <v>5.0161812297734629E-2</v>
      </c>
      <c r="AC28" s="13">
        <f>DC16/DC$13</f>
        <v>4.4585987261146494E-2</v>
      </c>
      <c r="AD28" s="13">
        <f>DF16/DF$13</f>
        <v>5.0955414012738856E-2</v>
      </c>
      <c r="AE28" s="13">
        <f>DI16/DI$13</f>
        <v>3.1680440771349863E-2</v>
      </c>
      <c r="AF28" s="13">
        <f>DL16/DL$13</f>
        <v>3.3829499323410013E-2</v>
      </c>
      <c r="AG28" s="33"/>
      <c r="AJ28" s="2"/>
    </row>
    <row r="29" spans="1:117" ht="13.5" customHeight="1" x14ac:dyDescent="0.2">
      <c r="A29" s="16"/>
      <c r="F29" s="11">
        <f>IF(AL13&gt;0,(AL17/AL13),"")</f>
        <v>0.38745387453874541</v>
      </c>
      <c r="G29" s="11">
        <f>IF(AO13&gt;0,(AO17/AO13),"")</f>
        <v>0.43359375</v>
      </c>
      <c r="H29" s="11">
        <f>IF(AR13&gt;0,(AR17/AR13),"")</f>
        <v>0.45112781954887216</v>
      </c>
      <c r="I29" s="11">
        <f>IF(AU13&gt;0,(AU17/AU13),"")</f>
        <v>0.44404332129963897</v>
      </c>
      <c r="J29" s="11">
        <f>IF(AX13&gt;0,(AX17/AX13),"")</f>
        <v>0.39308176100628933</v>
      </c>
      <c r="K29" s="11">
        <f>IF(BA13&gt;0,(BA17/BA13),"")</f>
        <v>0.51505016722408026</v>
      </c>
      <c r="L29" s="11">
        <f>IF(BD13&gt;0,(BD17/BD13),"")</f>
        <v>0.42367601246105918</v>
      </c>
      <c r="M29" s="11">
        <f>IF(BG13&gt;0,(BG17/BG13),"")</f>
        <v>0.49107142857142855</v>
      </c>
      <c r="N29" s="11">
        <f>IF(BJ13&gt;0,(BJ17/BJ13),"")</f>
        <v>0.4803370786516854</v>
      </c>
      <c r="O29" s="11">
        <f>IF(BM13&gt;0,(BM17/BM13),"")</f>
        <v>0.46035805626598464</v>
      </c>
      <c r="P29" s="11">
        <f>IF(BP13&gt;0,(BP17/BP13),"")</f>
        <v>0.44044943820224719</v>
      </c>
      <c r="Q29" s="11">
        <f>IF(BS13&gt;0,(BS17/BS13),"")</f>
        <v>0.47136563876651982</v>
      </c>
      <c r="R29" s="11">
        <f>IF(BV13&gt;0,(BV17/BV13),"")</f>
        <v>0.45054945054945056</v>
      </c>
      <c r="S29" s="11">
        <f>IF(BY13&gt;0,(BY17/BY13),"")</f>
        <v>0.49629629629629629</v>
      </c>
      <c r="T29" s="11">
        <f>IF(CB13&gt;0,(CB17/CB13),"")</f>
        <v>0.43902439024390244</v>
      </c>
      <c r="U29" s="11">
        <f>IF(CE13&gt;0,(CE17/CE13),"")</f>
        <v>0.48440366972477067</v>
      </c>
      <c r="V29" s="11">
        <f>IF(CH13&gt;0,(CH17/CH13),"")</f>
        <v>0.50352112676056338</v>
      </c>
      <c r="W29" s="11">
        <f>CK17/CK$13</f>
        <v>0.54499151103565369</v>
      </c>
      <c r="X29" s="11">
        <f>CN17/CN$13</f>
        <v>0.54098360655737709</v>
      </c>
      <c r="Y29" s="11">
        <f>CQ17/CQ$13</f>
        <v>0.48588410104011887</v>
      </c>
      <c r="Z29" s="11">
        <f>CT17/CT$13</f>
        <v>0.47666195190947669</v>
      </c>
      <c r="AA29" s="11">
        <f>CW17/CW$13</f>
        <v>0.49924357034795763</v>
      </c>
      <c r="AB29" s="11">
        <f>CZ17/CZ$13</f>
        <v>0.51779935275080902</v>
      </c>
      <c r="AC29" s="11">
        <f>DC17/DC$13</f>
        <v>0.56210191082802552</v>
      </c>
      <c r="AD29" s="11">
        <f>DF17/DF$13</f>
        <v>0.58121019108280259</v>
      </c>
      <c r="AE29" s="11">
        <f>DI17/DI$13</f>
        <v>0.54820936639118456</v>
      </c>
      <c r="AF29" s="11">
        <f>DL17/DL$13</f>
        <v>0.53856562922868745</v>
      </c>
      <c r="AG29" s="33"/>
      <c r="AJ29" s="2"/>
    </row>
    <row r="30" spans="1:117" ht="13.5" customHeight="1" x14ac:dyDescent="0.25">
      <c r="A30" s="16"/>
      <c r="C30" s="2" t="s">
        <v>123</v>
      </c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 s="35"/>
      <c r="AK30" s="52" t="s">
        <v>123</v>
      </c>
      <c r="AL30" s="52"/>
      <c r="AM30" s="52"/>
      <c r="AN30" s="52"/>
      <c r="AO30" s="52"/>
      <c r="AP30" s="52"/>
      <c r="AQ30" s="52"/>
      <c r="AR30" s="52"/>
      <c r="AS30" s="52"/>
      <c r="AT30" s="56"/>
      <c r="AU30" s="56"/>
      <c r="AV30" s="56"/>
      <c r="AW30" s="56"/>
      <c r="AX30" s="56"/>
      <c r="AY30" s="56"/>
      <c r="AZ30" s="56"/>
      <c r="BA30" s="56"/>
      <c r="BB30" s="56"/>
      <c r="BC30" s="56"/>
      <c r="BD30" s="56"/>
      <c r="BE30" s="56"/>
      <c r="BF30" s="56"/>
      <c r="BG30" s="56"/>
      <c r="BH30" s="56"/>
      <c r="BI30" s="56"/>
      <c r="BJ30" s="56"/>
      <c r="BK30" s="56"/>
      <c r="BL30" s="56"/>
      <c r="BM30" s="56"/>
      <c r="BN30" s="56"/>
      <c r="BO30" s="56"/>
      <c r="BP30" s="56"/>
      <c r="BQ30" s="56"/>
      <c r="BR30" s="56"/>
      <c r="BS30" s="56"/>
      <c r="BT30" s="56"/>
      <c r="BU30" s="56"/>
      <c r="BV30" s="56"/>
      <c r="BW30" s="56"/>
      <c r="BX30" s="56"/>
      <c r="BY30" s="56"/>
      <c r="BZ30" s="56"/>
      <c r="CA30" s="56"/>
      <c r="CB30" s="56"/>
      <c r="CC30" s="56"/>
      <c r="CD30" s="56"/>
      <c r="CE30" s="56"/>
      <c r="CF30" s="56"/>
      <c r="CG30" s="56"/>
      <c r="CH30" s="56"/>
      <c r="CI30" s="56"/>
      <c r="CJ30" s="55"/>
      <c r="CK30" s="55"/>
      <c r="CL30" s="55"/>
      <c r="CM30" s="55"/>
      <c r="CN30" s="55"/>
      <c r="CO30" s="55"/>
      <c r="CP30" s="55"/>
      <c r="CQ30" s="55"/>
      <c r="CR30" s="55"/>
      <c r="CS30" s="55"/>
      <c r="CT30" s="55"/>
      <c r="CU30" s="55"/>
      <c r="CV30" s="55"/>
      <c r="CW30" s="55"/>
      <c r="CX30" s="55"/>
      <c r="CY30" s="55"/>
      <c r="CZ30" s="55"/>
      <c r="DA30" s="55"/>
      <c r="DB30" s="55"/>
      <c r="DC30" s="55"/>
      <c r="DD30" s="55"/>
      <c r="DE30" s="55"/>
      <c r="DF30" s="55"/>
      <c r="DG30" s="55"/>
      <c r="DH30" s="55"/>
      <c r="DI30" s="55"/>
      <c r="DJ30" s="55"/>
      <c r="DK30" s="55"/>
      <c r="DL30" s="55"/>
      <c r="DM30" s="55"/>
    </row>
    <row r="31" spans="1:117" ht="13.5" customHeight="1" x14ac:dyDescent="0.2">
      <c r="A31" s="16"/>
      <c r="D31" s="1" t="s">
        <v>65</v>
      </c>
      <c r="E31" s="2"/>
      <c r="F31" s="8"/>
      <c r="G31" s="8"/>
      <c r="H31" s="8"/>
      <c r="I31" s="8">
        <f>AV31</f>
        <v>39</v>
      </c>
      <c r="J31" s="8">
        <f>AY31</f>
        <v>56</v>
      </c>
      <c r="K31" s="8">
        <f>BB31</f>
        <v>59</v>
      </c>
      <c r="L31" s="8">
        <f>BE31</f>
        <v>44</v>
      </c>
      <c r="M31" s="8">
        <f>BH31</f>
        <v>68</v>
      </c>
      <c r="N31" s="8">
        <f>BK31</f>
        <v>53</v>
      </c>
      <c r="O31" s="8">
        <f>BN31</f>
        <v>86</v>
      </c>
      <c r="P31" s="8">
        <f>BQ31</f>
        <v>88</v>
      </c>
      <c r="Q31" s="8">
        <f>BT31</f>
        <v>106</v>
      </c>
      <c r="R31" s="8">
        <f>BW31</f>
        <v>118</v>
      </c>
      <c r="S31" s="8">
        <f>BZ31</f>
        <v>147</v>
      </c>
      <c r="T31" s="8">
        <f t="shared" ref="T31" si="45">CC31</f>
        <v>176</v>
      </c>
      <c r="U31" s="8">
        <f>CF31</f>
        <v>175</v>
      </c>
      <c r="V31" s="8">
        <f>CI31</f>
        <v>154</v>
      </c>
      <c r="W31" s="8">
        <f>CL31</f>
        <v>161</v>
      </c>
      <c r="X31" s="8">
        <f>CO31</f>
        <v>163</v>
      </c>
      <c r="Y31" s="8">
        <f>CR31</f>
        <v>182</v>
      </c>
      <c r="Z31" s="8">
        <f>CU31</f>
        <v>240</v>
      </c>
      <c r="AA31" s="8">
        <f>CX31</f>
        <v>229</v>
      </c>
      <c r="AB31" s="8">
        <f>DA31</f>
        <v>201</v>
      </c>
      <c r="AC31" s="8">
        <f>DD31</f>
        <v>171</v>
      </c>
      <c r="AD31" s="8">
        <f>DG31</f>
        <v>121</v>
      </c>
      <c r="AE31" s="8">
        <f>DJ31</f>
        <v>189</v>
      </c>
      <c r="AF31" s="8">
        <f>DM31</f>
        <v>172</v>
      </c>
      <c r="AG31" s="9"/>
      <c r="AH31" s="8"/>
      <c r="AI31" s="1" t="s">
        <v>65</v>
      </c>
      <c r="AT31" s="26">
        <v>12</v>
      </c>
      <c r="AU31" s="26">
        <v>27</v>
      </c>
      <c r="AV31" s="26">
        <f>AT31+AU31</f>
        <v>39</v>
      </c>
      <c r="AW31" s="26">
        <v>18</v>
      </c>
      <c r="AX31" s="26">
        <v>38</v>
      </c>
      <c r="AY31" s="26">
        <f>AW31+AX31</f>
        <v>56</v>
      </c>
      <c r="AZ31" s="26">
        <v>16</v>
      </c>
      <c r="BA31" s="26">
        <v>43</v>
      </c>
      <c r="BB31" s="26">
        <f>AZ31+BA31</f>
        <v>59</v>
      </c>
      <c r="BC31" s="26">
        <v>19</v>
      </c>
      <c r="BD31" s="26">
        <v>25</v>
      </c>
      <c r="BE31" s="26">
        <f>BC31+BD31</f>
        <v>44</v>
      </c>
      <c r="BF31" s="26">
        <v>29</v>
      </c>
      <c r="BG31" s="26">
        <v>39</v>
      </c>
      <c r="BH31" s="26">
        <f>BF31+BG31</f>
        <v>68</v>
      </c>
      <c r="BI31" s="26">
        <v>18</v>
      </c>
      <c r="BJ31" s="26">
        <v>35</v>
      </c>
      <c r="BK31" s="26">
        <f>BI31+BJ31</f>
        <v>53</v>
      </c>
      <c r="BL31" s="26">
        <v>24</v>
      </c>
      <c r="BM31" s="26">
        <v>62</v>
      </c>
      <c r="BN31" s="26">
        <f>BL31+BM31</f>
        <v>86</v>
      </c>
      <c r="BO31" s="26">
        <v>33</v>
      </c>
      <c r="BP31" s="26">
        <v>55</v>
      </c>
      <c r="BQ31" s="26">
        <f>BO31+BP31</f>
        <v>88</v>
      </c>
      <c r="BR31" s="26">
        <v>31</v>
      </c>
      <c r="BS31" s="26">
        <v>75</v>
      </c>
      <c r="BT31" s="26">
        <f>BR31+BS31</f>
        <v>106</v>
      </c>
      <c r="BU31" s="26">
        <v>31</v>
      </c>
      <c r="BV31" s="26">
        <v>87</v>
      </c>
      <c r="BW31" s="26">
        <f>BU31+BV31</f>
        <v>118</v>
      </c>
      <c r="BX31" s="26">
        <v>39</v>
      </c>
      <c r="BY31" s="26">
        <v>108</v>
      </c>
      <c r="BZ31" s="26">
        <f>BX31+BY31</f>
        <v>147</v>
      </c>
      <c r="CA31" s="26">
        <v>53</v>
      </c>
      <c r="CB31" s="26">
        <v>123</v>
      </c>
      <c r="CC31" s="26">
        <f>CA31+CB31</f>
        <v>176</v>
      </c>
      <c r="CD31" s="26">
        <v>66</v>
      </c>
      <c r="CE31" s="26">
        <v>109</v>
      </c>
      <c r="CF31" s="26">
        <f>CD31+CE31</f>
        <v>175</v>
      </c>
      <c r="CG31" s="26">
        <v>47</v>
      </c>
      <c r="CH31" s="26">
        <v>107</v>
      </c>
      <c r="CI31" s="26">
        <f>CG31+CH31</f>
        <v>154</v>
      </c>
      <c r="CJ31" s="26">
        <v>50</v>
      </c>
      <c r="CK31" s="26">
        <v>111</v>
      </c>
      <c r="CL31" s="26">
        <f>CJ31+CK31</f>
        <v>161</v>
      </c>
      <c r="CM31" s="26">
        <v>45</v>
      </c>
      <c r="CN31" s="26">
        <v>118</v>
      </c>
      <c r="CO31" s="26">
        <f>CM31+CN31</f>
        <v>163</v>
      </c>
      <c r="CP31" s="26">
        <v>55</v>
      </c>
      <c r="CQ31" s="26">
        <v>127</v>
      </c>
      <c r="CR31" s="26">
        <f>CP31+CQ31</f>
        <v>182</v>
      </c>
      <c r="CS31" s="26">
        <v>56</v>
      </c>
      <c r="CT31" s="26">
        <v>184</v>
      </c>
      <c r="CU31" s="26">
        <f>CS31+CT31</f>
        <v>240</v>
      </c>
      <c r="CV31" s="26">
        <v>66</v>
      </c>
      <c r="CW31" s="26">
        <v>163</v>
      </c>
      <c r="CX31" s="26">
        <f>CV31+CW31</f>
        <v>229</v>
      </c>
      <c r="CY31" s="26">
        <v>65</v>
      </c>
      <c r="CZ31" s="26">
        <v>136</v>
      </c>
      <c r="DA31" s="26">
        <f>CY31+CZ31</f>
        <v>201</v>
      </c>
      <c r="DB31" s="26">
        <v>49</v>
      </c>
      <c r="DC31" s="26">
        <v>122</v>
      </c>
      <c r="DD31" s="26">
        <f>DB31+DC31</f>
        <v>171</v>
      </c>
      <c r="DE31" s="26">
        <v>44</v>
      </c>
      <c r="DF31" s="26">
        <v>77</v>
      </c>
      <c r="DG31" s="26">
        <f>DE31+DF31</f>
        <v>121</v>
      </c>
      <c r="DH31" s="26">
        <v>68</v>
      </c>
      <c r="DI31" s="26">
        <v>121</v>
      </c>
      <c r="DJ31" s="26">
        <f>DH31+DI31</f>
        <v>189</v>
      </c>
      <c r="DK31" s="26">
        <v>51</v>
      </c>
      <c r="DL31" s="26">
        <v>121</v>
      </c>
      <c r="DM31" s="26">
        <f>DK31+DL31</f>
        <v>172</v>
      </c>
    </row>
    <row r="32" spans="1:117" ht="13.5" customHeight="1" x14ac:dyDescent="0.2">
      <c r="A32" s="16"/>
      <c r="D32" s="11" t="s">
        <v>59</v>
      </c>
      <c r="E32" s="1" t="s">
        <v>60</v>
      </c>
      <c r="F32" s="11" t="str">
        <f>IF(AM31&gt;0,(AM32/AM31),"")</f>
        <v/>
      </c>
      <c r="G32" s="11" t="str">
        <f>IF(AP31&gt;0,(AP32/AP31),"")</f>
        <v/>
      </c>
      <c r="H32" s="11" t="str">
        <f>IF(AS31&gt;0,(AS32/AS31),"")</f>
        <v/>
      </c>
      <c r="I32" s="11">
        <f>IF(AV31&gt;0,(AV32/AV31),"")</f>
        <v>7.6923076923076927E-2</v>
      </c>
      <c r="J32" s="11">
        <f>IF(AY31&gt;0,(AY32/AY31),"")</f>
        <v>8.9285714285714288E-2</v>
      </c>
      <c r="K32" s="11">
        <f>IF(BB31&gt;0,(BB32/BB31),"")</f>
        <v>3.3898305084745763E-2</v>
      </c>
      <c r="L32" s="11">
        <f>IF(BE31&gt;0,(BE32/BE31),"")</f>
        <v>0.13636363636363635</v>
      </c>
      <c r="M32" s="11">
        <f>IF(BH31&gt;0,(BH32/BH31),"")</f>
        <v>0.16176470588235295</v>
      </c>
      <c r="N32" s="11">
        <f>IF(BK31&gt;0,(BK32/BK31),"")</f>
        <v>9.4339622641509441E-2</v>
      </c>
      <c r="O32" s="11">
        <f>IF(BN31&gt;0,(BN32/BN31),"")</f>
        <v>0.16279069767441862</v>
      </c>
      <c r="P32" s="11">
        <f>IF(BQ31&gt;0,(BQ32/BQ31),"")</f>
        <v>7.9545454545454544E-2</v>
      </c>
      <c r="Q32" s="11">
        <f>IF(BT31&gt;0,(BT32/BT31),"")</f>
        <v>7.5471698113207544E-2</v>
      </c>
      <c r="R32" s="11">
        <f>IF(BW31&gt;0,(BW32/BW31),"")</f>
        <v>0.13559322033898305</v>
      </c>
      <c r="S32" s="11">
        <f>IF(BZ31&gt;0,(BZ32/BZ31),"")</f>
        <v>0.10204081632653061</v>
      </c>
      <c r="T32" s="11">
        <f t="shared" ref="T32" si="46">IF(CC31&gt;0,(CC32/CC31),"")</f>
        <v>0.10795454545454546</v>
      </c>
      <c r="U32" s="11">
        <f>IF(CF31&gt;0,(CF32/CF31),"")</f>
        <v>0.13714285714285715</v>
      </c>
      <c r="V32" s="11">
        <f>IF(CI31&gt;0,(CI32/CI31),"")</f>
        <v>9.7402597402597407E-2</v>
      </c>
      <c r="W32" s="11">
        <f>CL32/CL$31</f>
        <v>0.13043478260869565</v>
      </c>
      <c r="X32" s="11">
        <f>CO32/CO$31</f>
        <v>9.202453987730061E-2</v>
      </c>
      <c r="Y32" s="11">
        <f>CR32/CR$31</f>
        <v>9.8901098901098897E-2</v>
      </c>
      <c r="Z32" s="11">
        <f>CU32/CU$31</f>
        <v>8.3333333333333329E-2</v>
      </c>
      <c r="AA32" s="11">
        <f>CX32/CX$31</f>
        <v>0.10480349344978165</v>
      </c>
      <c r="AB32" s="11">
        <f>DA32/DA$31</f>
        <v>0.1044776119402985</v>
      </c>
      <c r="AC32" s="11">
        <f>DD32/DD$31</f>
        <v>0.14035087719298245</v>
      </c>
      <c r="AD32" s="11">
        <f>DG32/DG$31</f>
        <v>0.19834710743801653</v>
      </c>
      <c r="AE32" s="11">
        <f>DJ32/DJ$31</f>
        <v>0.24338624338624337</v>
      </c>
      <c r="AF32" s="11">
        <f>DM32/DM$31</f>
        <v>0.19767441860465115</v>
      </c>
      <c r="AG32" s="33"/>
      <c r="AI32" s="11" t="s">
        <v>59</v>
      </c>
      <c r="AJ32" s="1" t="s">
        <v>60</v>
      </c>
      <c r="AT32" s="26">
        <v>0</v>
      </c>
      <c r="AU32" s="26">
        <v>3</v>
      </c>
      <c r="AV32" s="26">
        <f t="shared" ref="AV32:AV34" si="47">AT32+AU32</f>
        <v>3</v>
      </c>
      <c r="AW32" s="26">
        <v>1</v>
      </c>
      <c r="AX32" s="26">
        <v>4</v>
      </c>
      <c r="AY32" s="26">
        <f t="shared" ref="AY32:AY34" si="48">AW32+AX32</f>
        <v>5</v>
      </c>
      <c r="AZ32" s="26">
        <v>0</v>
      </c>
      <c r="BA32" s="26">
        <v>2</v>
      </c>
      <c r="BB32" s="26">
        <f t="shared" ref="BB32:BB34" si="49">AZ32+BA32</f>
        <v>2</v>
      </c>
      <c r="BC32" s="26">
        <v>2</v>
      </c>
      <c r="BD32" s="26">
        <v>4</v>
      </c>
      <c r="BE32" s="26">
        <f t="shared" ref="BE32:BE34" si="50">BC32+BD32</f>
        <v>6</v>
      </c>
      <c r="BF32" s="26">
        <v>2</v>
      </c>
      <c r="BG32" s="26">
        <v>9</v>
      </c>
      <c r="BH32" s="26">
        <f t="shared" ref="BH32:BH34" si="51">BF32+BG32</f>
        <v>11</v>
      </c>
      <c r="BI32" s="26">
        <v>3</v>
      </c>
      <c r="BJ32" s="26">
        <v>2</v>
      </c>
      <c r="BK32" s="26">
        <f t="shared" ref="BK32:BK34" si="52">BI32+BJ32</f>
        <v>5</v>
      </c>
      <c r="BL32" s="26">
        <v>4</v>
      </c>
      <c r="BM32" s="26">
        <v>10</v>
      </c>
      <c r="BN32" s="26">
        <f t="shared" ref="BN32:BN34" si="53">BL32+BM32</f>
        <v>14</v>
      </c>
      <c r="BO32" s="26">
        <v>4</v>
      </c>
      <c r="BP32" s="26">
        <v>3</v>
      </c>
      <c r="BQ32" s="26">
        <f t="shared" ref="BQ32:BQ34" si="54">BO32+BP32</f>
        <v>7</v>
      </c>
      <c r="BR32" s="26">
        <f>(0)+1</f>
        <v>1</v>
      </c>
      <c r="BS32" s="26">
        <f>(1)+6</f>
        <v>7</v>
      </c>
      <c r="BT32" s="26">
        <f t="shared" ref="BT32:BT34" si="55">BR32+BS32</f>
        <v>8</v>
      </c>
      <c r="BU32" s="26">
        <f>(0)+4</f>
        <v>4</v>
      </c>
      <c r="BV32" s="26">
        <f>(0)+12</f>
        <v>12</v>
      </c>
      <c r="BW32" s="26">
        <f t="shared" ref="BW32:BW34" si="56">BU32+BV32</f>
        <v>16</v>
      </c>
      <c r="BX32" s="26">
        <f>(0)+2</f>
        <v>2</v>
      </c>
      <c r="BY32" s="26">
        <f>(1)+12</f>
        <v>13</v>
      </c>
      <c r="BZ32" s="26">
        <f t="shared" ref="BZ32:BZ33" si="57">BX32+BY32</f>
        <v>15</v>
      </c>
      <c r="CA32" s="26">
        <f>(0)+3</f>
        <v>3</v>
      </c>
      <c r="CB32" s="26">
        <f>(0)+16</f>
        <v>16</v>
      </c>
      <c r="CC32" s="26">
        <f t="shared" ref="CC32:CC34" si="58">CA32+CB32</f>
        <v>19</v>
      </c>
      <c r="CD32" s="26">
        <f>(0)+6</f>
        <v>6</v>
      </c>
      <c r="CE32" s="26">
        <f>(1)+17</f>
        <v>18</v>
      </c>
      <c r="CF32" s="26">
        <f t="shared" ref="CF32:CF34" si="59">CD32+CE32</f>
        <v>24</v>
      </c>
      <c r="CG32" s="26">
        <f>(0)+2</f>
        <v>2</v>
      </c>
      <c r="CH32" s="26">
        <f>(1)+12</f>
        <v>13</v>
      </c>
      <c r="CI32" s="26">
        <f t="shared" ref="CI32:CI34" si="60">CG32+CH32</f>
        <v>15</v>
      </c>
      <c r="CJ32" s="26">
        <f>(0)+1</f>
        <v>1</v>
      </c>
      <c r="CK32" s="26">
        <f>(0)+20</f>
        <v>20</v>
      </c>
      <c r="CL32" s="26">
        <f t="shared" ref="CL32" si="61">CJ32+CK32</f>
        <v>21</v>
      </c>
      <c r="CM32" s="26">
        <f>(0)+4</f>
        <v>4</v>
      </c>
      <c r="CN32" s="26">
        <f>(0)+11</f>
        <v>11</v>
      </c>
      <c r="CO32" s="26">
        <f t="shared" ref="CO32" si="62">CM32+CN32</f>
        <v>15</v>
      </c>
      <c r="CP32" s="26">
        <f>(0)+4</f>
        <v>4</v>
      </c>
      <c r="CQ32" s="26">
        <f>(1)+13</f>
        <v>14</v>
      </c>
      <c r="CR32" s="26">
        <f t="shared" ref="CR32" si="63">CP32+CQ32</f>
        <v>18</v>
      </c>
      <c r="CS32" s="26">
        <f>(0)+3</f>
        <v>3</v>
      </c>
      <c r="CT32" s="26">
        <f>(0)+17</f>
        <v>17</v>
      </c>
      <c r="CU32" s="26">
        <f t="shared" ref="CU32" si="64">CS32+CT32</f>
        <v>20</v>
      </c>
      <c r="CV32" s="26">
        <f>(0)+4</f>
        <v>4</v>
      </c>
      <c r="CW32" s="26">
        <f>(0)+20</f>
        <v>20</v>
      </c>
      <c r="CX32" s="26">
        <f t="shared" ref="CX32" si="65">CV32+CW32</f>
        <v>24</v>
      </c>
      <c r="CY32" s="26">
        <f>(1)+4</f>
        <v>5</v>
      </c>
      <c r="CZ32" s="26">
        <f>(1)+15</f>
        <v>16</v>
      </c>
      <c r="DA32" s="26">
        <f t="shared" ref="DA32" si="66">CY32+CZ32</f>
        <v>21</v>
      </c>
      <c r="DB32" s="26">
        <f>(0)+4</f>
        <v>4</v>
      </c>
      <c r="DC32" s="26">
        <f>(0)+20</f>
        <v>20</v>
      </c>
      <c r="DD32" s="26">
        <f t="shared" ref="DD32" si="67">DB32+DC32</f>
        <v>24</v>
      </c>
      <c r="DE32" s="26">
        <v>9</v>
      </c>
      <c r="DF32" s="26">
        <v>15</v>
      </c>
      <c r="DG32" s="26">
        <f t="shared" ref="DG32" si="68">DE32+DF32</f>
        <v>24</v>
      </c>
      <c r="DH32" s="26">
        <f>(0)+16+(2)+0</f>
        <v>18</v>
      </c>
      <c r="DI32" s="26">
        <f>(0)+22+(2)+4</f>
        <v>28</v>
      </c>
      <c r="DJ32" s="26">
        <f t="shared" ref="DJ32" si="69">DH32+DI32</f>
        <v>46</v>
      </c>
      <c r="DK32" s="26">
        <f>(0)+9+(2)+0</f>
        <v>11</v>
      </c>
      <c r="DL32" s="26">
        <f>(0)+21+(1)+1</f>
        <v>23</v>
      </c>
      <c r="DM32" s="26">
        <f t="shared" ref="DM32" si="70">DK32+DL32</f>
        <v>34</v>
      </c>
    </row>
    <row r="33" spans="1:117" ht="13.5" customHeight="1" x14ac:dyDescent="0.2">
      <c r="A33" s="16"/>
      <c r="E33" s="1" t="s">
        <v>61</v>
      </c>
      <c r="F33" s="11" t="str">
        <f>IF(AM31&gt;0,(AM33/AM31),"")</f>
        <v/>
      </c>
      <c r="G33" s="11" t="str">
        <f>IF(AP31&gt;0,(AP33/AP31),"")</f>
        <v/>
      </c>
      <c r="H33" s="11" t="str">
        <f>IF(AS31&gt;0,(AS33/AS31),"")</f>
        <v/>
      </c>
      <c r="I33" s="11">
        <f>IF(AV31&gt;0,(AV33/AV31),"")</f>
        <v>0.10256410256410256</v>
      </c>
      <c r="J33" s="11">
        <f>IF(AY31&gt;0,(AY33/AY31),"")</f>
        <v>0.10714285714285714</v>
      </c>
      <c r="K33" s="11">
        <f>IF(BB31&gt;0,(BB33/BB31),"")</f>
        <v>0.15254237288135594</v>
      </c>
      <c r="L33" s="11">
        <f>IF(BE31&gt;0,(BE33/BE31),"")</f>
        <v>0.25</v>
      </c>
      <c r="M33" s="11">
        <f>IF(BH31&gt;0,(BH33/BH31),"")</f>
        <v>0.17647058823529413</v>
      </c>
      <c r="N33" s="11">
        <f>IF(BK31&gt;0,(BK33/BK31),"")</f>
        <v>0.20754716981132076</v>
      </c>
      <c r="O33" s="11">
        <f>IF(BN31&gt;0,(BN33/BN31),"")</f>
        <v>0.11627906976744186</v>
      </c>
      <c r="P33" s="11">
        <f>IF(BQ31&gt;0,(BQ33/BQ31),"")</f>
        <v>0.13636363636363635</v>
      </c>
      <c r="Q33" s="11">
        <f>IF(BT31&gt;0,(BT33/BT31),"")</f>
        <v>7.5471698113207544E-2</v>
      </c>
      <c r="R33" s="11">
        <f>IF(BW31&gt;0,(BW33/BW31),"")</f>
        <v>0.1440677966101695</v>
      </c>
      <c r="S33" s="11">
        <f>IF(BZ31&gt;0,(BZ33/BZ31),"")</f>
        <v>0.12244897959183673</v>
      </c>
      <c r="T33" s="11">
        <f t="shared" ref="T33" si="71">IF(CC31&gt;0,(CC33/CC31),"")</f>
        <v>0.13636363636363635</v>
      </c>
      <c r="U33" s="11">
        <f>IF(CF31&gt;0,(CF33/CF31),"")</f>
        <v>0.10857142857142857</v>
      </c>
      <c r="V33" s="11">
        <f>IF(CI31&gt;0,(CI33/CI31),"")</f>
        <v>0.14935064935064934</v>
      </c>
      <c r="W33" s="11">
        <f t="shared" ref="W33:W35" si="72">CL33/CL$31</f>
        <v>8.6956521739130432E-2</v>
      </c>
      <c r="X33" s="11">
        <f>CO33/CO$31</f>
        <v>0.19018404907975461</v>
      </c>
      <c r="Y33" s="11">
        <f t="shared" ref="Y33:Y35" si="73">CR33/CR$31</f>
        <v>0.13186813186813187</v>
      </c>
      <c r="Z33" s="11">
        <f>CU33/CU$31</f>
        <v>0.14583333333333334</v>
      </c>
      <c r="AA33" s="11">
        <f>CX33/CX$31</f>
        <v>0.19213973799126638</v>
      </c>
      <c r="AB33" s="11">
        <f>DA33/DA$31</f>
        <v>0.18407960199004975</v>
      </c>
      <c r="AC33" s="11">
        <f>DD33/DD$31</f>
        <v>0.19883040935672514</v>
      </c>
      <c r="AD33" s="11">
        <f>DG33/DG$31</f>
        <v>0.2231404958677686</v>
      </c>
      <c r="AE33" s="11">
        <f>DJ33/DJ$31</f>
        <v>0.14814814814814814</v>
      </c>
      <c r="AF33" s="11">
        <f>DM33/DM$31</f>
        <v>0.1744186046511628</v>
      </c>
      <c r="AG33" s="33"/>
      <c r="AJ33" s="1" t="s">
        <v>61</v>
      </c>
      <c r="AT33" s="26">
        <v>0</v>
      </c>
      <c r="AU33" s="26">
        <v>4</v>
      </c>
      <c r="AV33" s="26">
        <f t="shared" si="47"/>
        <v>4</v>
      </c>
      <c r="AW33" s="26">
        <v>2</v>
      </c>
      <c r="AX33" s="26">
        <v>4</v>
      </c>
      <c r="AY33" s="26">
        <f t="shared" si="48"/>
        <v>6</v>
      </c>
      <c r="AZ33" s="26">
        <v>2</v>
      </c>
      <c r="BA33" s="26">
        <v>7</v>
      </c>
      <c r="BB33" s="26">
        <f t="shared" si="49"/>
        <v>9</v>
      </c>
      <c r="BC33" s="26">
        <v>6</v>
      </c>
      <c r="BD33" s="26">
        <v>5</v>
      </c>
      <c r="BE33" s="26">
        <f t="shared" si="50"/>
        <v>11</v>
      </c>
      <c r="BF33" s="26">
        <v>2</v>
      </c>
      <c r="BG33" s="26">
        <v>10</v>
      </c>
      <c r="BH33" s="26">
        <f t="shared" si="51"/>
        <v>12</v>
      </c>
      <c r="BI33" s="26">
        <v>1</v>
      </c>
      <c r="BJ33" s="26">
        <v>10</v>
      </c>
      <c r="BK33" s="26">
        <f t="shared" si="52"/>
        <v>11</v>
      </c>
      <c r="BL33" s="26">
        <v>2</v>
      </c>
      <c r="BM33" s="26">
        <v>8</v>
      </c>
      <c r="BN33" s="26">
        <f t="shared" si="53"/>
        <v>10</v>
      </c>
      <c r="BO33" s="26">
        <v>3</v>
      </c>
      <c r="BP33" s="26">
        <v>9</v>
      </c>
      <c r="BQ33" s="26">
        <f t="shared" si="54"/>
        <v>12</v>
      </c>
      <c r="BR33" s="26">
        <v>1</v>
      </c>
      <c r="BS33" s="26">
        <v>7</v>
      </c>
      <c r="BT33" s="26">
        <f t="shared" si="55"/>
        <v>8</v>
      </c>
      <c r="BU33" s="26">
        <v>4</v>
      </c>
      <c r="BV33" s="26">
        <v>13</v>
      </c>
      <c r="BW33" s="26">
        <f t="shared" si="56"/>
        <v>17</v>
      </c>
      <c r="BX33" s="26">
        <v>6</v>
      </c>
      <c r="BY33" s="26">
        <v>12</v>
      </c>
      <c r="BZ33" s="26">
        <f t="shared" si="57"/>
        <v>18</v>
      </c>
      <c r="CA33" s="26">
        <v>7</v>
      </c>
      <c r="CB33" s="26">
        <v>17</v>
      </c>
      <c r="CC33" s="26">
        <f t="shared" si="58"/>
        <v>24</v>
      </c>
      <c r="CD33" s="26">
        <v>7</v>
      </c>
      <c r="CE33" s="26">
        <v>12</v>
      </c>
      <c r="CF33" s="26">
        <f t="shared" si="59"/>
        <v>19</v>
      </c>
      <c r="CG33" s="26">
        <v>9</v>
      </c>
      <c r="CH33" s="26">
        <v>14</v>
      </c>
      <c r="CI33" s="26">
        <f t="shared" si="60"/>
        <v>23</v>
      </c>
      <c r="CJ33" s="26">
        <v>5</v>
      </c>
      <c r="CK33" s="26">
        <v>9</v>
      </c>
      <c r="CL33" s="26">
        <f>CJ33+CK33</f>
        <v>14</v>
      </c>
      <c r="CM33" s="26">
        <v>9</v>
      </c>
      <c r="CN33" s="26">
        <v>22</v>
      </c>
      <c r="CO33" s="26">
        <f>CM33+CN33</f>
        <v>31</v>
      </c>
      <c r="CP33" s="26">
        <v>10</v>
      </c>
      <c r="CQ33" s="26">
        <v>14</v>
      </c>
      <c r="CR33" s="26">
        <f>CP33+CQ33</f>
        <v>24</v>
      </c>
      <c r="CS33" s="26">
        <v>10</v>
      </c>
      <c r="CT33" s="26">
        <v>25</v>
      </c>
      <c r="CU33" s="26">
        <f>CS33+CT33</f>
        <v>35</v>
      </c>
      <c r="CV33" s="26">
        <v>13</v>
      </c>
      <c r="CW33" s="26">
        <v>31</v>
      </c>
      <c r="CX33" s="26">
        <f>CV33+CW33</f>
        <v>44</v>
      </c>
      <c r="CY33" s="26">
        <v>10</v>
      </c>
      <c r="CZ33" s="26">
        <v>27</v>
      </c>
      <c r="DA33" s="26">
        <f>CY33+CZ33</f>
        <v>37</v>
      </c>
      <c r="DB33" s="26">
        <v>9</v>
      </c>
      <c r="DC33" s="26">
        <v>25</v>
      </c>
      <c r="DD33" s="26">
        <f>DB33+DC33</f>
        <v>34</v>
      </c>
      <c r="DE33" s="26">
        <v>5</v>
      </c>
      <c r="DF33" s="26">
        <v>22</v>
      </c>
      <c r="DG33" s="26">
        <f>DE33+DF33</f>
        <v>27</v>
      </c>
      <c r="DH33" s="26">
        <f>(0)+9+(0)+0</f>
        <v>9</v>
      </c>
      <c r="DI33" s="26">
        <f>(0)+17+(0)+2</f>
        <v>19</v>
      </c>
      <c r="DJ33" s="26">
        <f>DH33+DI33</f>
        <v>28</v>
      </c>
      <c r="DK33" s="26">
        <f>(0)+7+(0)+0</f>
        <v>7</v>
      </c>
      <c r="DL33" s="26">
        <f>(0)+21+(0)+2</f>
        <v>23</v>
      </c>
      <c r="DM33" s="26">
        <f>DK33+DL33</f>
        <v>30</v>
      </c>
    </row>
    <row r="34" spans="1:117" ht="13.5" customHeight="1" x14ac:dyDescent="0.2">
      <c r="A34" s="16"/>
      <c r="E34" s="1" t="s">
        <v>62</v>
      </c>
      <c r="F34" s="13" t="str">
        <f>IF(AM31&gt;0,(AM34/AM31),"")</f>
        <v/>
      </c>
      <c r="G34" s="13" t="str">
        <f>IF(AP31&gt;0,(AP34/AP31),"")</f>
        <v/>
      </c>
      <c r="H34" s="13" t="str">
        <f>IF(AS31&gt;0,(AS34/AS31),"")</f>
        <v/>
      </c>
      <c r="I34" s="13">
        <f>IF(AV31&gt;0,(AV34/AV31),"")</f>
        <v>7.6923076923076927E-2</v>
      </c>
      <c r="J34" s="13">
        <f>IF(AY31&gt;0,(AY34/AY31),"")</f>
        <v>0.14285714285714285</v>
      </c>
      <c r="K34" s="13">
        <f>IF(BB31&gt;0,(BB34/BB31),"")</f>
        <v>0.13559322033898305</v>
      </c>
      <c r="L34" s="13">
        <f>IF(BE31&gt;0,(BE34/BE31),"")</f>
        <v>6.8181818181818177E-2</v>
      </c>
      <c r="M34" s="13">
        <f>IF(BH31&gt;0,(BH34/BH31),"")</f>
        <v>5.8823529411764705E-2</v>
      </c>
      <c r="N34" s="13">
        <f>IF(BK31&gt;0,(BK34/BK31),"")</f>
        <v>9.4339622641509441E-2</v>
      </c>
      <c r="O34" s="13">
        <f>IF(BN31&gt;0,(BN34/BN31),"")</f>
        <v>5.8139534883720929E-2</v>
      </c>
      <c r="P34" s="13">
        <f>IF(BQ31&gt;0,(BQ34/BQ31),"")</f>
        <v>5.6818181818181816E-2</v>
      </c>
      <c r="Q34" s="13">
        <f>IF(BT31&gt;0,(BT34/BT31),"")</f>
        <v>7.5471698113207544E-2</v>
      </c>
      <c r="R34" s="13">
        <f>IF(BW31&gt;0,(BW34/BW31),"")</f>
        <v>5.9322033898305086E-2</v>
      </c>
      <c r="S34" s="13">
        <f>IF(BZ31&gt;0,(BZ34/BZ31),"")</f>
        <v>6.1224489795918366E-2</v>
      </c>
      <c r="T34" s="13">
        <f t="shared" ref="T34" si="74">IF(CC31&gt;0,(CC34/CC31),"")</f>
        <v>6.25E-2</v>
      </c>
      <c r="U34" s="13">
        <f>IF(CF31&gt;0,(CF34/CF31),"")</f>
        <v>3.4285714285714287E-2</v>
      </c>
      <c r="V34" s="13">
        <f>IF(CI31&gt;0,(CI34/CI31),"")</f>
        <v>7.1428571428571425E-2</v>
      </c>
      <c r="W34" s="13">
        <f t="shared" si="72"/>
        <v>3.1055900621118012E-2</v>
      </c>
      <c r="X34" s="13">
        <f>CO34/CO$31</f>
        <v>6.1349693251533742E-2</v>
      </c>
      <c r="Y34" s="13">
        <f t="shared" si="73"/>
        <v>6.043956043956044E-2</v>
      </c>
      <c r="Z34" s="13">
        <f>CU34/CU$31</f>
        <v>5.4166666666666669E-2</v>
      </c>
      <c r="AA34" s="13">
        <f>CX34/CX$31</f>
        <v>4.3668122270742356E-2</v>
      </c>
      <c r="AB34" s="13">
        <f>DA34/DA$31</f>
        <v>4.4776119402985072E-2</v>
      </c>
      <c r="AC34" s="13">
        <f>DD34/DD$31</f>
        <v>3.5087719298245612E-2</v>
      </c>
      <c r="AD34" s="13">
        <f>DG34/DG$31</f>
        <v>4.9586776859504134E-2</v>
      </c>
      <c r="AE34" s="13">
        <f>DJ34/DJ$31</f>
        <v>1.5873015873015872E-2</v>
      </c>
      <c r="AF34" s="13">
        <f>DM34/DM$31</f>
        <v>2.9069767441860465E-2</v>
      </c>
      <c r="AG34" s="33"/>
      <c r="AJ34" s="1" t="s">
        <v>62</v>
      </c>
      <c r="AT34" s="26">
        <v>0</v>
      </c>
      <c r="AU34" s="26">
        <v>3</v>
      </c>
      <c r="AV34" s="26">
        <f t="shared" si="47"/>
        <v>3</v>
      </c>
      <c r="AW34" s="26">
        <v>3</v>
      </c>
      <c r="AX34" s="26">
        <v>5</v>
      </c>
      <c r="AY34" s="26">
        <f t="shared" si="48"/>
        <v>8</v>
      </c>
      <c r="AZ34" s="26">
        <v>2</v>
      </c>
      <c r="BA34" s="26">
        <v>6</v>
      </c>
      <c r="BB34" s="26">
        <f t="shared" si="49"/>
        <v>8</v>
      </c>
      <c r="BC34" s="26">
        <v>1</v>
      </c>
      <c r="BD34" s="26">
        <v>2</v>
      </c>
      <c r="BE34" s="26">
        <f t="shared" si="50"/>
        <v>3</v>
      </c>
      <c r="BF34" s="26">
        <v>1</v>
      </c>
      <c r="BG34" s="26">
        <v>3</v>
      </c>
      <c r="BH34" s="26">
        <f t="shared" si="51"/>
        <v>4</v>
      </c>
      <c r="BI34" s="26">
        <v>2</v>
      </c>
      <c r="BJ34" s="26">
        <v>3</v>
      </c>
      <c r="BK34" s="26">
        <f t="shared" si="52"/>
        <v>5</v>
      </c>
      <c r="BL34" s="26">
        <v>0</v>
      </c>
      <c r="BM34" s="26">
        <v>5</v>
      </c>
      <c r="BN34" s="26">
        <f t="shared" si="53"/>
        <v>5</v>
      </c>
      <c r="BO34" s="26">
        <v>2</v>
      </c>
      <c r="BP34" s="26">
        <v>3</v>
      </c>
      <c r="BQ34" s="26">
        <f t="shared" si="54"/>
        <v>5</v>
      </c>
      <c r="BR34" s="26">
        <v>2</v>
      </c>
      <c r="BS34" s="26">
        <v>6</v>
      </c>
      <c r="BT34" s="26">
        <f t="shared" si="55"/>
        <v>8</v>
      </c>
      <c r="BU34" s="26">
        <v>2</v>
      </c>
      <c r="BV34" s="26">
        <v>5</v>
      </c>
      <c r="BW34" s="26">
        <f t="shared" si="56"/>
        <v>7</v>
      </c>
      <c r="BX34" s="26">
        <v>3</v>
      </c>
      <c r="BY34" s="26">
        <v>6</v>
      </c>
      <c r="BZ34" s="26">
        <f>BX34+BY34</f>
        <v>9</v>
      </c>
      <c r="CA34" s="26">
        <v>6</v>
      </c>
      <c r="CB34" s="26">
        <v>5</v>
      </c>
      <c r="CC34" s="26">
        <f t="shared" si="58"/>
        <v>11</v>
      </c>
      <c r="CD34" s="26">
        <v>4</v>
      </c>
      <c r="CE34" s="26">
        <v>2</v>
      </c>
      <c r="CF34" s="26">
        <f t="shared" si="59"/>
        <v>6</v>
      </c>
      <c r="CG34" s="26">
        <v>5</v>
      </c>
      <c r="CH34" s="26">
        <v>6</v>
      </c>
      <c r="CI34" s="26">
        <f t="shared" si="60"/>
        <v>11</v>
      </c>
      <c r="CJ34" s="26">
        <v>3</v>
      </c>
      <c r="CK34" s="26">
        <v>2</v>
      </c>
      <c r="CL34" s="26">
        <f>CJ34+CK34</f>
        <v>5</v>
      </c>
      <c r="CM34" s="26">
        <v>4</v>
      </c>
      <c r="CN34" s="26">
        <v>6</v>
      </c>
      <c r="CO34" s="26">
        <f>CM34+CN34</f>
        <v>10</v>
      </c>
      <c r="CP34" s="26">
        <v>4</v>
      </c>
      <c r="CQ34" s="26">
        <v>7</v>
      </c>
      <c r="CR34" s="26">
        <f>CP34+CQ34</f>
        <v>11</v>
      </c>
      <c r="CS34" s="26">
        <v>3</v>
      </c>
      <c r="CT34" s="26">
        <v>10</v>
      </c>
      <c r="CU34" s="26">
        <f>CS34+CT34</f>
        <v>13</v>
      </c>
      <c r="CV34" s="26">
        <v>6</v>
      </c>
      <c r="CW34" s="26">
        <v>4</v>
      </c>
      <c r="CX34" s="26">
        <f>CV34+CW34</f>
        <v>10</v>
      </c>
      <c r="CY34" s="26">
        <v>3</v>
      </c>
      <c r="CZ34" s="26">
        <v>6</v>
      </c>
      <c r="DA34" s="26">
        <f>CY34+CZ34</f>
        <v>9</v>
      </c>
      <c r="DB34" s="26">
        <v>2</v>
      </c>
      <c r="DC34" s="26">
        <v>4</v>
      </c>
      <c r="DD34" s="26">
        <f>DB34+DC34</f>
        <v>6</v>
      </c>
      <c r="DE34" s="26">
        <v>4</v>
      </c>
      <c r="DF34" s="26">
        <v>2</v>
      </c>
      <c r="DG34" s="26">
        <f>DE34+DF34</f>
        <v>6</v>
      </c>
      <c r="DH34" s="26">
        <f>(0)+2+(0)+0</f>
        <v>2</v>
      </c>
      <c r="DI34" s="26">
        <f>(0)+1+(0)+0</f>
        <v>1</v>
      </c>
      <c r="DJ34" s="26">
        <f>DH34+DI34</f>
        <v>3</v>
      </c>
      <c r="DK34" s="26">
        <f>(0)+2+(0)+0</f>
        <v>2</v>
      </c>
      <c r="DL34" s="26">
        <f>(0)+3+(0)+0</f>
        <v>3</v>
      </c>
      <c r="DM34" s="26">
        <f>DK34+DL34</f>
        <v>5</v>
      </c>
    </row>
    <row r="35" spans="1:117" ht="13.5" customHeight="1" x14ac:dyDescent="0.2">
      <c r="A35" s="16"/>
      <c r="E35" s="2"/>
      <c r="F35" s="11" t="str">
        <f>IF(AM31&gt;0,(AM35/AM31),"")</f>
        <v/>
      </c>
      <c r="G35" s="11" t="str">
        <f>IF(AP31&gt;0,(AP35/AP31),"")</f>
        <v/>
      </c>
      <c r="H35" s="11" t="str">
        <f>IF(AS31&gt;0,(AS35/AS31),"")</f>
        <v/>
      </c>
      <c r="I35" s="11">
        <f>IF(AV31&gt;0,(AV35/AV31),"")</f>
        <v>0.25641025641025639</v>
      </c>
      <c r="J35" s="11">
        <f>IF(AY31&gt;0,(AY35/AY31),"")</f>
        <v>0.3392857142857143</v>
      </c>
      <c r="K35" s="11">
        <f>IF(BB31&gt;0,(BB35/BB31),"")</f>
        <v>0.32203389830508472</v>
      </c>
      <c r="L35" s="11">
        <f>IF(BE31&gt;0,(BE35/BE31),"")</f>
        <v>0.45454545454545453</v>
      </c>
      <c r="M35" s="11">
        <f>IF(BH31&gt;0,(BH35/BH31),"")</f>
        <v>0.39705882352941174</v>
      </c>
      <c r="N35" s="11">
        <f>IF(BK31&gt;0,(BK35/BK31),"")</f>
        <v>0.39622641509433965</v>
      </c>
      <c r="O35" s="11">
        <f>IF(BN31&gt;0,(BN35/BN31),"")</f>
        <v>0.33720930232558138</v>
      </c>
      <c r="P35" s="11">
        <f>IF(BQ31&gt;0,(BQ35/BQ31),"")</f>
        <v>0.27272727272727271</v>
      </c>
      <c r="Q35" s="11">
        <f>IF(BT31&gt;0,(BT35/BT31),"")</f>
        <v>0.22641509433962265</v>
      </c>
      <c r="R35" s="11">
        <f>IF(BW31&gt;0,(BW35/BW31),"")</f>
        <v>0.33898305084745761</v>
      </c>
      <c r="S35" s="11">
        <f>IF(BZ31&gt;0,(BZ35/BZ31),"")</f>
        <v>0.2857142857142857</v>
      </c>
      <c r="T35" s="11">
        <f t="shared" ref="T35" si="75">IF(CC31&gt;0,(CC35/CC31),"")</f>
        <v>0.30681818181818182</v>
      </c>
      <c r="U35" s="11">
        <f>IF(CF31&gt;0,(CF35/CF31),"")</f>
        <v>0.28000000000000003</v>
      </c>
      <c r="V35" s="11">
        <f>IF(CI31&gt;0,(CI35/CI31),"")</f>
        <v>0.31818181818181818</v>
      </c>
      <c r="W35" s="11">
        <f t="shared" si="72"/>
        <v>0.2484472049689441</v>
      </c>
      <c r="X35" s="11">
        <f>CO35/CO$31</f>
        <v>0.34355828220858897</v>
      </c>
      <c r="Y35" s="11">
        <f t="shared" si="73"/>
        <v>0.29120879120879123</v>
      </c>
      <c r="Z35" s="11">
        <f>CU35/CU$31</f>
        <v>0.28333333333333333</v>
      </c>
      <c r="AA35" s="11">
        <f>CX35/CX$31</f>
        <v>0.34061135371179041</v>
      </c>
      <c r="AB35" s="11">
        <f>DA35/DA$31</f>
        <v>0.33333333333333331</v>
      </c>
      <c r="AC35" s="11">
        <f>DD35/DD31</f>
        <v>0.3742690058479532</v>
      </c>
      <c r="AD35" s="11">
        <f>DG35/DG$31</f>
        <v>0.47107438016528924</v>
      </c>
      <c r="AE35" s="11">
        <f>DJ35/DJ$31</f>
        <v>0.40740740740740738</v>
      </c>
      <c r="AF35" s="11">
        <f>DM35/DM$31</f>
        <v>0.40116279069767441</v>
      </c>
      <c r="AG35" s="34"/>
      <c r="AJ35" s="5" t="s">
        <v>88</v>
      </c>
      <c r="AT35" s="26">
        <f t="shared" ref="AT35:CH35" si="76">SUM(AT32:AT34)</f>
        <v>0</v>
      </c>
      <c r="AU35" s="26">
        <f t="shared" si="76"/>
        <v>10</v>
      </c>
      <c r="AV35" s="26">
        <f t="shared" si="76"/>
        <v>10</v>
      </c>
      <c r="AW35" s="26">
        <f t="shared" si="76"/>
        <v>6</v>
      </c>
      <c r="AX35" s="26">
        <f t="shared" si="76"/>
        <v>13</v>
      </c>
      <c r="AY35" s="26">
        <f t="shared" si="76"/>
        <v>19</v>
      </c>
      <c r="AZ35" s="26">
        <f t="shared" si="76"/>
        <v>4</v>
      </c>
      <c r="BA35" s="26">
        <f t="shared" si="76"/>
        <v>15</v>
      </c>
      <c r="BB35" s="26">
        <f t="shared" si="76"/>
        <v>19</v>
      </c>
      <c r="BC35" s="26">
        <f t="shared" si="76"/>
        <v>9</v>
      </c>
      <c r="BD35" s="26">
        <f t="shared" si="76"/>
        <v>11</v>
      </c>
      <c r="BE35" s="26">
        <f t="shared" si="76"/>
        <v>20</v>
      </c>
      <c r="BF35" s="26">
        <f t="shared" si="76"/>
        <v>5</v>
      </c>
      <c r="BG35" s="26">
        <f t="shared" si="76"/>
        <v>22</v>
      </c>
      <c r="BH35" s="26">
        <f t="shared" si="76"/>
        <v>27</v>
      </c>
      <c r="BI35" s="26">
        <f t="shared" si="76"/>
        <v>6</v>
      </c>
      <c r="BJ35" s="26">
        <f t="shared" si="76"/>
        <v>15</v>
      </c>
      <c r="BK35" s="26">
        <f t="shared" si="76"/>
        <v>21</v>
      </c>
      <c r="BL35" s="26">
        <f t="shared" si="76"/>
        <v>6</v>
      </c>
      <c r="BM35" s="26">
        <f t="shared" si="76"/>
        <v>23</v>
      </c>
      <c r="BN35" s="26">
        <f t="shared" si="76"/>
        <v>29</v>
      </c>
      <c r="BO35" s="26">
        <f t="shared" si="76"/>
        <v>9</v>
      </c>
      <c r="BP35" s="26">
        <f t="shared" si="76"/>
        <v>15</v>
      </c>
      <c r="BQ35" s="26">
        <f t="shared" si="76"/>
        <v>24</v>
      </c>
      <c r="BR35" s="26">
        <f t="shared" si="76"/>
        <v>4</v>
      </c>
      <c r="BS35" s="26">
        <f t="shared" si="76"/>
        <v>20</v>
      </c>
      <c r="BT35" s="26">
        <f t="shared" si="76"/>
        <v>24</v>
      </c>
      <c r="BU35" s="26">
        <f t="shared" si="76"/>
        <v>10</v>
      </c>
      <c r="BV35" s="26">
        <f t="shared" si="76"/>
        <v>30</v>
      </c>
      <c r="BW35" s="26">
        <f t="shared" si="76"/>
        <v>40</v>
      </c>
      <c r="BX35" s="26">
        <f t="shared" si="76"/>
        <v>11</v>
      </c>
      <c r="BY35" s="26">
        <f t="shared" si="76"/>
        <v>31</v>
      </c>
      <c r="BZ35" s="26">
        <f t="shared" si="76"/>
        <v>42</v>
      </c>
      <c r="CA35" s="26">
        <f t="shared" si="76"/>
        <v>16</v>
      </c>
      <c r="CB35" s="26">
        <f t="shared" si="76"/>
        <v>38</v>
      </c>
      <c r="CC35" s="26">
        <f t="shared" si="76"/>
        <v>54</v>
      </c>
      <c r="CD35" s="26">
        <f t="shared" si="76"/>
        <v>17</v>
      </c>
      <c r="CE35" s="26">
        <f t="shared" si="76"/>
        <v>32</v>
      </c>
      <c r="CF35" s="26">
        <f t="shared" si="76"/>
        <v>49</v>
      </c>
      <c r="CG35" s="26">
        <f t="shared" si="76"/>
        <v>16</v>
      </c>
      <c r="CH35" s="26">
        <f t="shared" si="76"/>
        <v>33</v>
      </c>
      <c r="CI35" s="26">
        <f>SUM(CI32:CI34)</f>
        <v>49</v>
      </c>
      <c r="CJ35" s="26">
        <f t="shared" ref="CJ35" si="77">SUM(CJ32:CJ34)</f>
        <v>9</v>
      </c>
      <c r="CK35" s="26">
        <f>SUM(CK32:CK34)</f>
        <v>31</v>
      </c>
      <c r="CL35" s="26">
        <f t="shared" ref="CL35:CM35" si="78">SUM(CL32:CL34)</f>
        <v>40</v>
      </c>
      <c r="CM35" s="26">
        <f t="shared" si="78"/>
        <v>17</v>
      </c>
      <c r="CN35" s="26">
        <f>SUM(CN32:CN34)</f>
        <v>39</v>
      </c>
      <c r="CO35" s="26">
        <f t="shared" ref="CO35:CP35" si="79">SUM(CO32:CO34)</f>
        <v>56</v>
      </c>
      <c r="CP35" s="26">
        <f t="shared" si="79"/>
        <v>18</v>
      </c>
      <c r="CQ35" s="26">
        <f>SUM(CQ32:CQ34)</f>
        <v>35</v>
      </c>
      <c r="CR35" s="26">
        <f t="shared" ref="CR35:CS35" si="80">SUM(CR32:CR34)</f>
        <v>53</v>
      </c>
      <c r="CS35" s="26">
        <f t="shared" si="80"/>
        <v>16</v>
      </c>
      <c r="CT35" s="26">
        <f>SUM(CT32:CT34)</f>
        <v>52</v>
      </c>
      <c r="CU35" s="26">
        <f t="shared" ref="CU35:CV35" si="81">SUM(CU32:CU34)</f>
        <v>68</v>
      </c>
      <c r="CV35" s="26">
        <f t="shared" si="81"/>
        <v>23</v>
      </c>
      <c r="CW35" s="26">
        <f>SUM(CW32:CW34)</f>
        <v>55</v>
      </c>
      <c r="CX35" s="26">
        <f t="shared" ref="CX35:CY35" si="82">SUM(CX32:CX34)</f>
        <v>78</v>
      </c>
      <c r="CY35" s="26">
        <f t="shared" si="82"/>
        <v>18</v>
      </c>
      <c r="CZ35" s="26">
        <f>SUM(CZ32:CZ34)</f>
        <v>49</v>
      </c>
      <c r="DA35" s="26">
        <f t="shared" ref="DA35:DB35" si="83">SUM(DA32:DA34)</f>
        <v>67</v>
      </c>
      <c r="DB35" s="26">
        <f t="shared" si="83"/>
        <v>15</v>
      </c>
      <c r="DC35" s="26">
        <f>SUM(DC32:DC34)</f>
        <v>49</v>
      </c>
      <c r="DD35" s="26">
        <f t="shared" ref="DD35:DE35" si="84">SUM(DD32:DD34)</f>
        <v>64</v>
      </c>
      <c r="DE35" s="26">
        <f t="shared" si="84"/>
        <v>18</v>
      </c>
      <c r="DF35" s="26">
        <f>SUM(DF32:DF34)</f>
        <v>39</v>
      </c>
      <c r="DG35" s="26">
        <f t="shared" ref="DG35:DH35" si="85">SUM(DG32:DG34)</f>
        <v>57</v>
      </c>
      <c r="DH35" s="26">
        <f t="shared" si="85"/>
        <v>29</v>
      </c>
      <c r="DI35" s="26">
        <f>SUM(DI32:DI34)</f>
        <v>48</v>
      </c>
      <c r="DJ35" s="26">
        <f t="shared" ref="DJ35:DK35" si="86">SUM(DJ32:DJ34)</f>
        <v>77</v>
      </c>
      <c r="DK35" s="26">
        <f t="shared" si="86"/>
        <v>20</v>
      </c>
      <c r="DL35" s="26">
        <f>SUM(DL32:DL34)</f>
        <v>49</v>
      </c>
      <c r="DM35" s="26">
        <f t="shared" ref="DM35" si="87">SUM(DM32:DM34)</f>
        <v>69</v>
      </c>
    </row>
    <row r="36" spans="1:117" ht="13.5" customHeight="1" x14ac:dyDescent="0.25">
      <c r="A36" s="16"/>
      <c r="C36" s="2" t="s">
        <v>122</v>
      </c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 s="35"/>
      <c r="AK36" s="52" t="s">
        <v>122</v>
      </c>
      <c r="AL36" s="52"/>
      <c r="AM36" s="52"/>
      <c r="AN36" s="52"/>
      <c r="AO36" s="52"/>
      <c r="AP36" s="52"/>
      <c r="AQ36" s="52"/>
      <c r="AR36" s="52"/>
      <c r="AS36" s="52"/>
      <c r="AT36" s="56"/>
      <c r="AU36" s="56"/>
      <c r="AV36" s="56"/>
      <c r="AW36" s="56"/>
      <c r="AX36" s="56"/>
      <c r="AY36" s="56"/>
      <c r="AZ36" s="56"/>
      <c r="BA36" s="56"/>
      <c r="BB36" s="56"/>
      <c r="BC36" s="56"/>
      <c r="BD36" s="56"/>
      <c r="BE36" s="56"/>
      <c r="BF36" s="56"/>
      <c r="BG36" s="56"/>
      <c r="BH36" s="56"/>
      <c r="BI36" s="56"/>
      <c r="BJ36" s="56"/>
      <c r="BK36" s="56"/>
      <c r="BL36" s="56"/>
      <c r="BM36" s="56"/>
      <c r="BN36" s="56"/>
      <c r="BO36" s="56"/>
      <c r="BP36" s="56"/>
      <c r="BQ36" s="56"/>
      <c r="BR36" s="56"/>
      <c r="BS36" s="56"/>
      <c r="BT36" s="56"/>
      <c r="BU36" s="56"/>
      <c r="BV36" s="56"/>
      <c r="BW36" s="56"/>
      <c r="BX36" s="56"/>
      <c r="BY36" s="56"/>
      <c r="BZ36" s="56"/>
      <c r="CA36" s="56"/>
      <c r="CB36" s="56"/>
      <c r="CC36" s="56"/>
      <c r="CD36" s="56"/>
      <c r="CE36" s="56"/>
      <c r="CF36" s="56"/>
      <c r="CG36" s="56"/>
      <c r="CH36" s="56"/>
      <c r="CI36" s="56"/>
      <c r="CJ36" s="55"/>
      <c r="CK36" s="55"/>
      <c r="CL36" s="55"/>
      <c r="CM36" s="55"/>
      <c r="CN36" s="55"/>
      <c r="CO36" s="55"/>
      <c r="CP36" s="55"/>
      <c r="CQ36" s="55"/>
      <c r="CR36" s="55"/>
      <c r="CS36" s="55"/>
      <c r="CT36" s="55"/>
      <c r="CU36" s="55"/>
      <c r="CV36" s="55"/>
      <c r="CW36" s="55"/>
      <c r="CX36" s="55"/>
      <c r="CY36" s="55"/>
      <c r="CZ36" s="55"/>
      <c r="DA36" s="55"/>
      <c r="DB36" s="55"/>
      <c r="DC36" s="55"/>
      <c r="DD36" s="55"/>
      <c r="DE36" s="55"/>
      <c r="DF36" s="55"/>
      <c r="DG36" s="55"/>
      <c r="DH36" s="55"/>
      <c r="DI36" s="55"/>
      <c r="DJ36" s="55"/>
      <c r="DK36" s="55"/>
      <c r="DL36" s="55"/>
      <c r="DM36" s="55"/>
    </row>
    <row r="37" spans="1:117" ht="13.5" customHeight="1" x14ac:dyDescent="0.2">
      <c r="A37" s="16"/>
      <c r="D37" s="1" t="s">
        <v>65</v>
      </c>
      <c r="E37" s="2"/>
      <c r="F37" s="8"/>
      <c r="G37" s="8"/>
      <c r="H37" s="8"/>
      <c r="I37" s="8">
        <f>AV37</f>
        <v>19</v>
      </c>
      <c r="J37" s="8">
        <f>AY37</f>
        <v>27</v>
      </c>
      <c r="K37" s="8">
        <f>BB37</f>
        <v>20</v>
      </c>
      <c r="L37" s="8">
        <f>BE37</f>
        <v>18</v>
      </c>
      <c r="M37" s="8">
        <f>BH37</f>
        <v>20</v>
      </c>
      <c r="N37" s="8">
        <f>BK37</f>
        <v>25</v>
      </c>
      <c r="O37" s="8">
        <f>BN37</f>
        <v>17</v>
      </c>
      <c r="P37" s="8">
        <f>BQ37</f>
        <v>25</v>
      </c>
      <c r="Q37" s="8">
        <f>BT37</f>
        <v>25</v>
      </c>
      <c r="R37" s="8">
        <f>BW37</f>
        <v>38</v>
      </c>
      <c r="S37" s="8">
        <f>BZ37</f>
        <v>44</v>
      </c>
      <c r="T37" s="8">
        <f t="shared" ref="T37" si="88">CC37</f>
        <v>47</v>
      </c>
      <c r="U37" s="8">
        <f>CF37</f>
        <v>47</v>
      </c>
      <c r="V37" s="8">
        <f>CI37</f>
        <v>34</v>
      </c>
      <c r="W37" s="8">
        <f>CL37</f>
        <v>39</v>
      </c>
      <c r="X37" s="8">
        <f>CO37</f>
        <v>54</v>
      </c>
      <c r="Y37" s="8">
        <f>CR37</f>
        <v>56</v>
      </c>
      <c r="Z37" s="8">
        <f>CU37</f>
        <v>76</v>
      </c>
      <c r="AA37" s="8">
        <f>CX37</f>
        <v>76</v>
      </c>
      <c r="AB37" s="8">
        <f>DA37</f>
        <v>81</v>
      </c>
      <c r="AC37" s="8">
        <f>DD37</f>
        <v>84</v>
      </c>
      <c r="AD37" s="8">
        <f>DG37</f>
        <v>104</v>
      </c>
      <c r="AE37" s="8">
        <f>DJ37</f>
        <v>111</v>
      </c>
      <c r="AF37" s="8">
        <f>DM37</f>
        <v>142</v>
      </c>
      <c r="AG37" s="9"/>
      <c r="AH37" s="8"/>
      <c r="AI37" s="1" t="s">
        <v>65</v>
      </c>
      <c r="AT37" s="26">
        <v>5</v>
      </c>
      <c r="AU37" s="26">
        <v>14</v>
      </c>
      <c r="AV37" s="26">
        <f>AT37+AU37</f>
        <v>19</v>
      </c>
      <c r="AW37" s="26">
        <v>10</v>
      </c>
      <c r="AX37" s="26">
        <v>17</v>
      </c>
      <c r="AY37" s="26">
        <f>AW37+AX37</f>
        <v>27</v>
      </c>
      <c r="AZ37" s="26">
        <v>9</v>
      </c>
      <c r="BA37" s="26">
        <v>11</v>
      </c>
      <c r="BB37" s="26">
        <f>AZ37+BA37</f>
        <v>20</v>
      </c>
      <c r="BC37" s="26">
        <v>7</v>
      </c>
      <c r="BD37" s="26">
        <v>11</v>
      </c>
      <c r="BE37" s="26">
        <f>BC37+BD37</f>
        <v>18</v>
      </c>
      <c r="BF37" s="26">
        <v>8</v>
      </c>
      <c r="BG37" s="26">
        <v>12</v>
      </c>
      <c r="BH37" s="26">
        <f>BF37+BG37</f>
        <v>20</v>
      </c>
      <c r="BI37" s="26">
        <v>12</v>
      </c>
      <c r="BJ37" s="26">
        <v>13</v>
      </c>
      <c r="BK37" s="26">
        <f>BI37+BJ37</f>
        <v>25</v>
      </c>
      <c r="BL37" s="26">
        <v>8</v>
      </c>
      <c r="BM37" s="26">
        <v>9</v>
      </c>
      <c r="BN37" s="26">
        <f>BL37+BM37</f>
        <v>17</v>
      </c>
      <c r="BO37" s="26">
        <v>12</v>
      </c>
      <c r="BP37" s="26">
        <v>13</v>
      </c>
      <c r="BQ37" s="26">
        <f>BO37+BP37</f>
        <v>25</v>
      </c>
      <c r="BR37" s="26">
        <v>10</v>
      </c>
      <c r="BS37" s="26">
        <v>15</v>
      </c>
      <c r="BT37" s="26">
        <f>BR37+BS37</f>
        <v>25</v>
      </c>
      <c r="BU37" s="26">
        <v>16</v>
      </c>
      <c r="BV37" s="26">
        <v>22</v>
      </c>
      <c r="BW37" s="26">
        <f>BU37+BV37</f>
        <v>38</v>
      </c>
      <c r="BX37" s="26">
        <v>20</v>
      </c>
      <c r="BY37" s="26">
        <v>24</v>
      </c>
      <c r="BZ37" s="26">
        <f>BX37+BY37</f>
        <v>44</v>
      </c>
      <c r="CA37" s="26">
        <v>22</v>
      </c>
      <c r="CB37" s="26">
        <v>25</v>
      </c>
      <c r="CC37" s="26">
        <f>CA37+CB37</f>
        <v>47</v>
      </c>
      <c r="CD37" s="26">
        <v>16</v>
      </c>
      <c r="CE37" s="26">
        <v>31</v>
      </c>
      <c r="CF37" s="26">
        <f>CD37+CE37</f>
        <v>47</v>
      </c>
      <c r="CG37" s="26">
        <v>18</v>
      </c>
      <c r="CH37" s="26">
        <v>16</v>
      </c>
      <c r="CI37" s="26">
        <f>CG37+CH37</f>
        <v>34</v>
      </c>
      <c r="CJ37" s="26">
        <v>19</v>
      </c>
      <c r="CK37" s="26">
        <v>20</v>
      </c>
      <c r="CL37" s="26">
        <f>CJ37+CK37</f>
        <v>39</v>
      </c>
      <c r="CM37" s="26">
        <v>20</v>
      </c>
      <c r="CN37" s="26">
        <v>34</v>
      </c>
      <c r="CO37" s="26">
        <f>CM37+CN37</f>
        <v>54</v>
      </c>
      <c r="CP37" s="26">
        <v>27</v>
      </c>
      <c r="CQ37" s="26">
        <v>29</v>
      </c>
      <c r="CR37" s="26">
        <f>CP37+CQ37</f>
        <v>56</v>
      </c>
      <c r="CS37" s="26">
        <v>24</v>
      </c>
      <c r="CT37" s="26">
        <v>52</v>
      </c>
      <c r="CU37" s="26">
        <f>CS37+CT37</f>
        <v>76</v>
      </c>
      <c r="CV37" s="26">
        <v>26</v>
      </c>
      <c r="CW37" s="26">
        <v>50</v>
      </c>
      <c r="CX37" s="26">
        <f>CV37+CW37</f>
        <v>76</v>
      </c>
      <c r="CY37" s="26">
        <v>35</v>
      </c>
      <c r="CZ37" s="26">
        <v>46</v>
      </c>
      <c r="DA37" s="26">
        <f>CY37+CZ37</f>
        <v>81</v>
      </c>
      <c r="DB37" s="26">
        <v>37</v>
      </c>
      <c r="DC37" s="26">
        <v>47</v>
      </c>
      <c r="DD37" s="26">
        <f>DB37+DC37</f>
        <v>84</v>
      </c>
      <c r="DE37" s="26">
        <v>34</v>
      </c>
      <c r="DF37" s="26">
        <v>70</v>
      </c>
      <c r="DG37" s="26">
        <f>DE37+DF37</f>
        <v>104</v>
      </c>
      <c r="DH37" s="26">
        <v>48</v>
      </c>
      <c r="DI37" s="26">
        <v>63</v>
      </c>
      <c r="DJ37" s="26">
        <f>DH37+DI37</f>
        <v>111</v>
      </c>
      <c r="DK37" s="26">
        <v>55</v>
      </c>
      <c r="DL37" s="26">
        <v>87</v>
      </c>
      <c r="DM37" s="26">
        <f>DK37+DL37</f>
        <v>142</v>
      </c>
    </row>
    <row r="38" spans="1:117" ht="13.5" customHeight="1" x14ac:dyDescent="0.2">
      <c r="A38" s="16"/>
      <c r="D38" s="11" t="s">
        <v>59</v>
      </c>
      <c r="E38" s="1" t="s">
        <v>60</v>
      </c>
      <c r="F38" s="11" t="str">
        <f>IF(AM37&gt;0,(AM38/AM37),"")</f>
        <v/>
      </c>
      <c r="G38" s="11" t="str">
        <f>IF(AP37&gt;0,(AP38/AP37),"")</f>
        <v/>
      </c>
      <c r="H38" s="11" t="str">
        <f>IF(AS37&gt;0,(AS38/AS37),"")</f>
        <v/>
      </c>
      <c r="I38" s="11">
        <f>IF(AV37&gt;0,(AV38/AV37),"")</f>
        <v>0.10526315789473684</v>
      </c>
      <c r="J38" s="11">
        <f>IF(AY37&gt;0,(AY38/AY37),"")</f>
        <v>3.7037037037037035E-2</v>
      </c>
      <c r="K38" s="11">
        <f>IF(BB37&gt;0,(BB38/BB37),"")</f>
        <v>0.15</v>
      </c>
      <c r="L38" s="11">
        <f>IF(BE37&gt;0,(BE38/BE37),"")</f>
        <v>5.5555555555555552E-2</v>
      </c>
      <c r="M38" s="11">
        <f>IF(BH37&gt;0,(BH38/BH37),"")</f>
        <v>0.05</v>
      </c>
      <c r="N38" s="11">
        <f>IF(BK37&gt;0,(BK38/BK37),"")</f>
        <v>0.16</v>
      </c>
      <c r="O38" s="11">
        <f>IF(BN37&gt;0,(BN38/BN37),"")</f>
        <v>0.11764705882352941</v>
      </c>
      <c r="P38" s="11">
        <f>IF(BQ37&gt;0,(BQ38/BQ37),"")</f>
        <v>0.04</v>
      </c>
      <c r="Q38" s="11">
        <f>IF(BT37&gt;0,(BT38/BT37),"")</f>
        <v>0.24</v>
      </c>
      <c r="R38" s="11">
        <f>IF(BW37&gt;0,(BW38/BW37),"")</f>
        <v>7.8947368421052627E-2</v>
      </c>
      <c r="S38" s="11">
        <f>IF(BZ37&gt;0,(BZ38/BZ37),"")</f>
        <v>0.15909090909090909</v>
      </c>
      <c r="T38" s="11">
        <f t="shared" ref="T38" si="89">IF(CC37&gt;0,(CC38/CC37),"")</f>
        <v>4.2553191489361701E-2</v>
      </c>
      <c r="U38" s="11">
        <f>IF(CF37&gt;0,(CF38/CF37),"")</f>
        <v>0.31914893617021278</v>
      </c>
      <c r="V38" s="11">
        <f>IF(CI37&gt;0,(CI38/CI37),"")</f>
        <v>0.17647058823529413</v>
      </c>
      <c r="W38" s="11">
        <f>CL38/CL$37</f>
        <v>0.12820512820512819</v>
      </c>
      <c r="X38" s="11">
        <f>CO38/CO$37</f>
        <v>0.20370370370370369</v>
      </c>
      <c r="Y38" s="11">
        <f>CR38/CR$37</f>
        <v>0.23214285714285715</v>
      </c>
      <c r="Z38" s="11">
        <f>CU38/CU$37</f>
        <v>0.30263157894736842</v>
      </c>
      <c r="AA38" s="11">
        <f>CX38/CX$37</f>
        <v>0.25</v>
      </c>
      <c r="AB38" s="11">
        <f>DA38/DA$37</f>
        <v>0.19753086419753085</v>
      </c>
      <c r="AC38" s="11">
        <f>DD38/DD$37</f>
        <v>0.26190476190476192</v>
      </c>
      <c r="AD38" s="11">
        <f>DG38/DG$37</f>
        <v>0.20192307692307693</v>
      </c>
      <c r="AE38" s="11">
        <f>DJ38/DJ$37</f>
        <v>0.36936936936936937</v>
      </c>
      <c r="AF38" s="11">
        <f>DM38/DM$37</f>
        <v>0.26760563380281688</v>
      </c>
      <c r="AG38" s="33"/>
      <c r="AI38" s="11" t="s">
        <v>59</v>
      </c>
      <c r="AJ38" s="1" t="s">
        <v>60</v>
      </c>
      <c r="AT38" s="26">
        <v>0</v>
      </c>
      <c r="AU38" s="26">
        <v>2</v>
      </c>
      <c r="AV38" s="26">
        <f t="shared" ref="AV38:AV40" si="90">AT38+AU38</f>
        <v>2</v>
      </c>
      <c r="AW38" s="26">
        <v>0</v>
      </c>
      <c r="AX38" s="26">
        <v>1</v>
      </c>
      <c r="AY38" s="26">
        <f t="shared" ref="AY38:AY40" si="91">AW38+AX38</f>
        <v>1</v>
      </c>
      <c r="AZ38" s="26">
        <v>0</v>
      </c>
      <c r="BA38" s="26">
        <v>3</v>
      </c>
      <c r="BB38" s="26">
        <f t="shared" ref="BB38:BB40" si="92">AZ38+BA38</f>
        <v>3</v>
      </c>
      <c r="BC38" s="26">
        <v>0</v>
      </c>
      <c r="BD38" s="26">
        <v>1</v>
      </c>
      <c r="BE38" s="26">
        <f t="shared" ref="BE38:BE40" si="93">BC38+BD38</f>
        <v>1</v>
      </c>
      <c r="BF38" s="26">
        <v>0</v>
      </c>
      <c r="BG38" s="26">
        <v>1</v>
      </c>
      <c r="BH38" s="26">
        <f t="shared" ref="BH38:BH40" si="94">BF38+BG38</f>
        <v>1</v>
      </c>
      <c r="BI38" s="26">
        <v>1</v>
      </c>
      <c r="BJ38" s="26">
        <v>3</v>
      </c>
      <c r="BK38" s="26">
        <f t="shared" ref="BK38:BK40" si="95">BI38+BJ38</f>
        <v>4</v>
      </c>
      <c r="BL38" s="26">
        <v>1</v>
      </c>
      <c r="BM38" s="26">
        <v>1</v>
      </c>
      <c r="BN38" s="26">
        <f t="shared" ref="BN38:BN40" si="96">BL38+BM38</f>
        <v>2</v>
      </c>
      <c r="BO38" s="26">
        <v>0</v>
      </c>
      <c r="BP38" s="26">
        <v>1</v>
      </c>
      <c r="BQ38" s="26">
        <f t="shared" ref="BQ38:BQ40" si="97">BO38+BP38</f>
        <v>1</v>
      </c>
      <c r="BR38" s="26">
        <f>(0)+1</f>
        <v>1</v>
      </c>
      <c r="BS38" s="26">
        <f>(2)+3</f>
        <v>5</v>
      </c>
      <c r="BT38" s="26">
        <f t="shared" ref="BT38:BT40" si="98">BR38+BS38</f>
        <v>6</v>
      </c>
      <c r="BU38" s="26">
        <f>(0)+1</f>
        <v>1</v>
      </c>
      <c r="BV38" s="26">
        <f>(0)+2</f>
        <v>2</v>
      </c>
      <c r="BW38" s="26">
        <f t="shared" ref="BW38:BW40" si="99">BU38+BV38</f>
        <v>3</v>
      </c>
      <c r="BX38" s="26">
        <f>(0)+3</f>
        <v>3</v>
      </c>
      <c r="BY38" s="26">
        <f>(0)+4</f>
        <v>4</v>
      </c>
      <c r="BZ38" s="26">
        <f t="shared" ref="BZ38:BZ39" si="100">BX38+BY38</f>
        <v>7</v>
      </c>
      <c r="CA38" s="26">
        <f>(0)+2</f>
        <v>2</v>
      </c>
      <c r="CB38" s="26">
        <f>(0)+0</f>
        <v>0</v>
      </c>
      <c r="CC38" s="26">
        <f t="shared" ref="CC38:CC40" si="101">CA38+CB38</f>
        <v>2</v>
      </c>
      <c r="CD38" s="26">
        <f>(0)+7</f>
        <v>7</v>
      </c>
      <c r="CE38" s="26">
        <f>(0)+8</f>
        <v>8</v>
      </c>
      <c r="CF38" s="26">
        <f t="shared" ref="CF38:CF40" si="102">CD38+CE38</f>
        <v>15</v>
      </c>
      <c r="CG38" s="26">
        <f>(0)+1</f>
        <v>1</v>
      </c>
      <c r="CH38" s="26">
        <f>(0)+5</f>
        <v>5</v>
      </c>
      <c r="CI38" s="26">
        <f t="shared" ref="CI38:CI40" si="103">CG38+CH38</f>
        <v>6</v>
      </c>
      <c r="CJ38" s="26">
        <f>(0)+2</f>
        <v>2</v>
      </c>
      <c r="CK38" s="26">
        <f>(0)+3</f>
        <v>3</v>
      </c>
      <c r="CL38" s="26">
        <f t="shared" ref="CL38" si="104">CJ38+CK38</f>
        <v>5</v>
      </c>
      <c r="CM38" s="26">
        <f>(0)+2</f>
        <v>2</v>
      </c>
      <c r="CN38" s="26">
        <f>(0)+9</f>
        <v>9</v>
      </c>
      <c r="CO38" s="26">
        <f t="shared" ref="CO38" si="105">CM38+CN38</f>
        <v>11</v>
      </c>
      <c r="CP38" s="26">
        <f>(1)+6</f>
        <v>7</v>
      </c>
      <c r="CQ38" s="26">
        <f>(0)+6</f>
        <v>6</v>
      </c>
      <c r="CR38" s="26">
        <f t="shared" ref="CR38" si="106">CP38+CQ38</f>
        <v>13</v>
      </c>
      <c r="CS38" s="26">
        <f>(0)+9</f>
        <v>9</v>
      </c>
      <c r="CT38" s="26">
        <f>(0)+14</f>
        <v>14</v>
      </c>
      <c r="CU38" s="26">
        <f t="shared" ref="CU38" si="107">CS38+CT38</f>
        <v>23</v>
      </c>
      <c r="CV38" s="26">
        <f>(0)+3</f>
        <v>3</v>
      </c>
      <c r="CW38" s="26">
        <f>(1)+15</f>
        <v>16</v>
      </c>
      <c r="CX38" s="26">
        <f t="shared" ref="CX38" si="108">CV38+CW38</f>
        <v>19</v>
      </c>
      <c r="CY38" s="26">
        <f>(0)+7</f>
        <v>7</v>
      </c>
      <c r="CZ38" s="26">
        <f>(0)+9</f>
        <v>9</v>
      </c>
      <c r="DA38" s="26">
        <f t="shared" ref="DA38" si="109">CY38+CZ38</f>
        <v>16</v>
      </c>
      <c r="DB38" s="26">
        <f>(1)+9</f>
        <v>10</v>
      </c>
      <c r="DC38" s="26">
        <f>(0)+12</f>
        <v>12</v>
      </c>
      <c r="DD38" s="26">
        <f t="shared" ref="DD38" si="110">DB38+DC38</f>
        <v>22</v>
      </c>
      <c r="DE38" s="26">
        <f>(0)+8</f>
        <v>8</v>
      </c>
      <c r="DF38" s="26">
        <f>(0)+13</f>
        <v>13</v>
      </c>
      <c r="DG38" s="26">
        <f t="shared" ref="DG38" si="111">DE38+DF38</f>
        <v>21</v>
      </c>
      <c r="DH38" s="26">
        <f>(0)+15+(2)+0</f>
        <v>17</v>
      </c>
      <c r="DI38" s="26">
        <f>(0)+23+(0)+1</f>
        <v>24</v>
      </c>
      <c r="DJ38" s="26">
        <f t="shared" ref="DJ38" si="112">DH38+DI38</f>
        <v>41</v>
      </c>
      <c r="DK38" s="26">
        <f>(0)+17+(1)+1</f>
        <v>19</v>
      </c>
      <c r="DL38" s="26">
        <f>(0)+19+(0)+0</f>
        <v>19</v>
      </c>
      <c r="DM38" s="26">
        <f t="shared" ref="DM38" si="113">DK38+DL38</f>
        <v>38</v>
      </c>
    </row>
    <row r="39" spans="1:117" ht="13.5" customHeight="1" x14ac:dyDescent="0.2">
      <c r="A39" s="16"/>
      <c r="E39" s="1" t="s">
        <v>61</v>
      </c>
      <c r="F39" s="11" t="str">
        <f>IF(AM37&gt;0,(AM39/AM37),"")</f>
        <v/>
      </c>
      <c r="G39" s="11" t="str">
        <f>IF(AP37&gt;0,(AP39/AP37),"")</f>
        <v/>
      </c>
      <c r="H39" s="11" t="str">
        <f>IF(AS37&gt;0,(AS39/AS37),"")</f>
        <v/>
      </c>
      <c r="I39" s="11">
        <f>IF(AV37&gt;0,(AV39/AV37),"")</f>
        <v>5.2631578947368418E-2</v>
      </c>
      <c r="J39" s="11">
        <f>IF(AY37&gt;0,(AY39/AY37),"")</f>
        <v>7.407407407407407E-2</v>
      </c>
      <c r="K39" s="11">
        <f>IF(BB37&gt;0,(BB39/BB37),"")</f>
        <v>0.05</v>
      </c>
      <c r="L39" s="11">
        <f>IF(BE37&gt;0,(BE39/BE37),"")</f>
        <v>0.1111111111111111</v>
      </c>
      <c r="M39" s="11">
        <f>IF(BH37&gt;0,(BH39/BH37),"")</f>
        <v>0.05</v>
      </c>
      <c r="N39" s="11">
        <f>IF(BK37&gt;0,(BK39/BK37),"")</f>
        <v>0.16</v>
      </c>
      <c r="O39" s="11">
        <f>IF(BN37&gt;0,(BN39/BN37),"")</f>
        <v>5.8823529411764705E-2</v>
      </c>
      <c r="P39" s="11">
        <f>IF(BQ37&gt;0,(BQ39/BQ37),"")</f>
        <v>0.08</v>
      </c>
      <c r="Q39" s="11">
        <f>IF(BT37&gt;0,(BT39/BT37),"")</f>
        <v>0.12</v>
      </c>
      <c r="R39" s="11">
        <f>IF(BW37&gt;0,(BW39/BW37),"")</f>
        <v>7.8947368421052627E-2</v>
      </c>
      <c r="S39" s="11">
        <f>IF(BZ37&gt;0,(BZ39/BZ37),"")</f>
        <v>0.18181818181818182</v>
      </c>
      <c r="T39" s="11">
        <f t="shared" ref="T39" si="114">IF(CC37&gt;0,(CC39/CC37),"")</f>
        <v>0.19148936170212766</v>
      </c>
      <c r="U39" s="11">
        <f>IF(CF37&gt;0,(CF39/CF37),"")</f>
        <v>0.1276595744680851</v>
      </c>
      <c r="V39" s="11">
        <f>IF(CI37&gt;0,(CI39/CI37),"")</f>
        <v>0.23529411764705882</v>
      </c>
      <c r="W39" s="11">
        <f t="shared" ref="W39:W41" si="115">CL39/CL$37</f>
        <v>0.10256410256410256</v>
      </c>
      <c r="X39" s="11">
        <f>CO39/CO$37</f>
        <v>0.14814814814814814</v>
      </c>
      <c r="Y39" s="11">
        <f>CR39/CR$37</f>
        <v>0.14285714285714285</v>
      </c>
      <c r="Z39" s="11">
        <f t="shared" ref="Z39" si="116">CU39/CU$37</f>
        <v>0.15789473684210525</v>
      </c>
      <c r="AA39" s="11">
        <f t="shared" ref="AA39:AA41" si="117">CX39/CX$37</f>
        <v>0.19736842105263158</v>
      </c>
      <c r="AB39" s="11">
        <f t="shared" ref="AB39:AB41" si="118">DA39/DA$37</f>
        <v>0.23456790123456789</v>
      </c>
      <c r="AC39" s="11">
        <f t="shared" ref="AC39:AC41" si="119">DD39/DD$37</f>
        <v>0.15476190476190477</v>
      </c>
      <c r="AD39" s="11">
        <f t="shared" ref="AD39:AD41" si="120">DG39/DG$37</f>
        <v>0.23076923076923078</v>
      </c>
      <c r="AE39" s="11">
        <f t="shared" ref="AE39:AE40" si="121">DJ39/DJ$37</f>
        <v>8.1081081081081086E-2</v>
      </c>
      <c r="AF39" s="11">
        <f t="shared" ref="AF39:AF40" si="122">DM39/DM$37</f>
        <v>0.13380281690140844</v>
      </c>
      <c r="AG39" s="33"/>
      <c r="AJ39" s="1" t="s">
        <v>61</v>
      </c>
      <c r="AT39" s="26">
        <v>1</v>
      </c>
      <c r="AU39" s="26">
        <v>0</v>
      </c>
      <c r="AV39" s="26">
        <f t="shared" si="90"/>
        <v>1</v>
      </c>
      <c r="AW39" s="26">
        <v>0</v>
      </c>
      <c r="AX39" s="26">
        <v>2</v>
      </c>
      <c r="AY39" s="26">
        <f t="shared" si="91"/>
        <v>2</v>
      </c>
      <c r="AZ39" s="26">
        <v>0</v>
      </c>
      <c r="BA39" s="26">
        <v>1</v>
      </c>
      <c r="BB39" s="26">
        <f t="shared" si="92"/>
        <v>1</v>
      </c>
      <c r="BC39" s="26">
        <v>0</v>
      </c>
      <c r="BD39" s="26">
        <v>2</v>
      </c>
      <c r="BE39" s="26">
        <f t="shared" si="93"/>
        <v>2</v>
      </c>
      <c r="BF39" s="26">
        <v>0</v>
      </c>
      <c r="BG39" s="26">
        <v>1</v>
      </c>
      <c r="BH39" s="26">
        <f t="shared" si="94"/>
        <v>1</v>
      </c>
      <c r="BI39" s="26">
        <v>1</v>
      </c>
      <c r="BJ39" s="26">
        <v>3</v>
      </c>
      <c r="BK39" s="26">
        <f t="shared" si="95"/>
        <v>4</v>
      </c>
      <c r="BL39" s="26">
        <v>1</v>
      </c>
      <c r="BM39" s="26">
        <v>0</v>
      </c>
      <c r="BN39" s="26">
        <f t="shared" si="96"/>
        <v>1</v>
      </c>
      <c r="BO39" s="26">
        <v>2</v>
      </c>
      <c r="BP39" s="26">
        <v>0</v>
      </c>
      <c r="BQ39" s="26">
        <f t="shared" si="97"/>
        <v>2</v>
      </c>
      <c r="BR39" s="26">
        <v>1</v>
      </c>
      <c r="BS39" s="26">
        <v>2</v>
      </c>
      <c r="BT39" s="26">
        <f t="shared" si="98"/>
        <v>3</v>
      </c>
      <c r="BU39" s="26">
        <v>0</v>
      </c>
      <c r="BV39" s="26">
        <v>3</v>
      </c>
      <c r="BW39" s="26">
        <f t="shared" si="99"/>
        <v>3</v>
      </c>
      <c r="BX39" s="26">
        <v>3</v>
      </c>
      <c r="BY39" s="26">
        <v>5</v>
      </c>
      <c r="BZ39" s="26">
        <f t="shared" si="100"/>
        <v>8</v>
      </c>
      <c r="CA39" s="26">
        <v>3</v>
      </c>
      <c r="CB39" s="26">
        <v>6</v>
      </c>
      <c r="CC39" s="26">
        <f t="shared" si="101"/>
        <v>9</v>
      </c>
      <c r="CD39" s="26">
        <v>2</v>
      </c>
      <c r="CE39" s="26">
        <v>4</v>
      </c>
      <c r="CF39" s="26">
        <f t="shared" si="102"/>
        <v>6</v>
      </c>
      <c r="CG39" s="26">
        <v>5</v>
      </c>
      <c r="CH39" s="26">
        <v>3</v>
      </c>
      <c r="CI39" s="26">
        <f t="shared" si="103"/>
        <v>8</v>
      </c>
      <c r="CJ39" s="26">
        <v>2</v>
      </c>
      <c r="CK39" s="26">
        <v>2</v>
      </c>
      <c r="CL39" s="26">
        <f>CJ39+CK39</f>
        <v>4</v>
      </c>
      <c r="CM39" s="26">
        <v>4</v>
      </c>
      <c r="CN39" s="26">
        <v>4</v>
      </c>
      <c r="CO39" s="26">
        <f>CM39+CN39</f>
        <v>8</v>
      </c>
      <c r="CP39" s="26">
        <v>5</v>
      </c>
      <c r="CQ39" s="26">
        <v>3</v>
      </c>
      <c r="CR39" s="26">
        <f>CP39+CQ39</f>
        <v>8</v>
      </c>
      <c r="CS39" s="26">
        <v>3</v>
      </c>
      <c r="CT39" s="26">
        <v>9</v>
      </c>
      <c r="CU39" s="26">
        <f>CS39+CT39</f>
        <v>12</v>
      </c>
      <c r="CV39" s="26">
        <v>6</v>
      </c>
      <c r="CW39" s="26">
        <v>9</v>
      </c>
      <c r="CX39" s="26">
        <f>CV39+CW39</f>
        <v>15</v>
      </c>
      <c r="CY39" s="26">
        <v>3</v>
      </c>
      <c r="CZ39" s="26">
        <v>16</v>
      </c>
      <c r="DA39" s="26">
        <f>CY39+CZ39</f>
        <v>19</v>
      </c>
      <c r="DB39" s="26">
        <v>6</v>
      </c>
      <c r="DC39" s="26">
        <v>7</v>
      </c>
      <c r="DD39" s="26">
        <f>DB39+DC39</f>
        <v>13</v>
      </c>
      <c r="DE39" s="26">
        <v>8</v>
      </c>
      <c r="DF39" s="26">
        <v>16</v>
      </c>
      <c r="DG39" s="26">
        <f>DE39+DF39</f>
        <v>24</v>
      </c>
      <c r="DH39" s="26">
        <f>(0)+4+(0)+0</f>
        <v>4</v>
      </c>
      <c r="DI39" s="26">
        <f>(0)+5+(0)+0</f>
        <v>5</v>
      </c>
      <c r="DJ39" s="26">
        <f>DH39+DI39</f>
        <v>9</v>
      </c>
      <c r="DK39" s="26">
        <f>(0)+6+(0)+0</f>
        <v>6</v>
      </c>
      <c r="DL39" s="26">
        <f>(0)+13+(0)+0</f>
        <v>13</v>
      </c>
      <c r="DM39" s="26">
        <f>DK39+DL39</f>
        <v>19</v>
      </c>
    </row>
    <row r="40" spans="1:117" ht="13.5" customHeight="1" x14ac:dyDescent="0.2">
      <c r="A40" s="16"/>
      <c r="E40" s="1" t="s">
        <v>62</v>
      </c>
      <c r="F40" s="13" t="str">
        <f>IF(AM37&gt;0,(AM40/AM37),"")</f>
        <v/>
      </c>
      <c r="G40" s="13" t="str">
        <f>IF(AP37&gt;0,(AP40/AP37),"")</f>
        <v/>
      </c>
      <c r="H40" s="13" t="str">
        <f>IF(AS37&gt;0,(AS40/AS37),"")</f>
        <v/>
      </c>
      <c r="I40" s="13">
        <f>IF(AV37&gt;0,(AV40/AV37),"")</f>
        <v>0.10526315789473684</v>
      </c>
      <c r="J40" s="13">
        <f>IF(AY37&gt;0,(AY40/AY37),"")</f>
        <v>0.22222222222222221</v>
      </c>
      <c r="K40" s="13">
        <f>IF(BB37&gt;0,(BB40/BB37),"")</f>
        <v>0.2</v>
      </c>
      <c r="L40" s="13">
        <f>IF(BE37&gt;0,(BE40/BE37),"")</f>
        <v>0.1111111111111111</v>
      </c>
      <c r="M40" s="13">
        <f>IF(BH37&gt;0,(BH40/BH37),"")</f>
        <v>0.15</v>
      </c>
      <c r="N40" s="13">
        <f>IF(BK37&gt;0,(BK40/BK37),"")</f>
        <v>0.16</v>
      </c>
      <c r="O40" s="13">
        <f>IF(BN37&gt;0,(BN40/BN37),"")</f>
        <v>5.8823529411764705E-2</v>
      </c>
      <c r="P40" s="13">
        <f>IF(BQ37&gt;0,(BQ40/BQ37),"")</f>
        <v>0.04</v>
      </c>
      <c r="Q40" s="13">
        <f>IF(BT37&gt;0,(BT40/BT37),"")</f>
        <v>0.16</v>
      </c>
      <c r="R40" s="13">
        <f>IF(BW37&gt;0,(BW40/BW37),"")</f>
        <v>2.6315789473684209E-2</v>
      </c>
      <c r="S40" s="13">
        <f>IF(BZ37&gt;0,(BZ40/BZ37),"")</f>
        <v>9.0909090909090912E-2</v>
      </c>
      <c r="T40" s="13">
        <f t="shared" ref="T40" si="123">IF(CC37&gt;0,(CC40/CC37),"")</f>
        <v>0.10638297872340426</v>
      </c>
      <c r="U40" s="13">
        <f>IF(CF37&gt;0,(CF40/CF37),"")</f>
        <v>8.5106382978723402E-2</v>
      </c>
      <c r="V40" s="13">
        <f>IF(CI37&gt;0,(CI40/CI37),"")</f>
        <v>0.11764705882352941</v>
      </c>
      <c r="W40" s="13">
        <f t="shared" si="115"/>
        <v>7.6923076923076927E-2</v>
      </c>
      <c r="X40" s="13">
        <f>CO40/CO$37</f>
        <v>5.5555555555555552E-2</v>
      </c>
      <c r="Y40" s="13">
        <f>CR40/CR$37</f>
        <v>3.5714285714285712E-2</v>
      </c>
      <c r="Z40" s="13">
        <f>CU40/CU$37</f>
        <v>0.11842105263157894</v>
      </c>
      <c r="AA40" s="13">
        <f t="shared" si="117"/>
        <v>1.3157894736842105E-2</v>
      </c>
      <c r="AB40" s="13">
        <f t="shared" si="118"/>
        <v>3.7037037037037035E-2</v>
      </c>
      <c r="AC40" s="13">
        <f t="shared" si="119"/>
        <v>7.1428571428571425E-2</v>
      </c>
      <c r="AD40" s="13">
        <f t="shared" si="120"/>
        <v>0.10576923076923077</v>
      </c>
      <c r="AE40" s="13">
        <f t="shared" si="121"/>
        <v>4.5045045045045043E-2</v>
      </c>
      <c r="AF40" s="13">
        <f t="shared" si="122"/>
        <v>4.2253521126760563E-2</v>
      </c>
      <c r="AG40" s="33"/>
      <c r="AJ40" s="1" t="s">
        <v>62</v>
      </c>
      <c r="AT40" s="26">
        <v>1</v>
      </c>
      <c r="AU40" s="26">
        <v>1</v>
      </c>
      <c r="AV40" s="26">
        <f t="shared" si="90"/>
        <v>2</v>
      </c>
      <c r="AW40" s="26">
        <v>4</v>
      </c>
      <c r="AX40" s="26">
        <v>2</v>
      </c>
      <c r="AY40" s="26">
        <f t="shared" si="91"/>
        <v>6</v>
      </c>
      <c r="AZ40" s="26">
        <v>0</v>
      </c>
      <c r="BA40" s="26">
        <v>4</v>
      </c>
      <c r="BB40" s="26">
        <f t="shared" si="92"/>
        <v>4</v>
      </c>
      <c r="BC40" s="26">
        <v>2</v>
      </c>
      <c r="BD40" s="26">
        <v>0</v>
      </c>
      <c r="BE40" s="26">
        <f t="shared" si="93"/>
        <v>2</v>
      </c>
      <c r="BF40" s="26">
        <v>1</v>
      </c>
      <c r="BG40" s="26">
        <v>2</v>
      </c>
      <c r="BH40" s="26">
        <f t="shared" si="94"/>
        <v>3</v>
      </c>
      <c r="BI40" s="26">
        <v>4</v>
      </c>
      <c r="BJ40" s="26">
        <v>0</v>
      </c>
      <c r="BK40" s="26">
        <f t="shared" si="95"/>
        <v>4</v>
      </c>
      <c r="BL40" s="26">
        <v>0</v>
      </c>
      <c r="BM40" s="26">
        <v>1</v>
      </c>
      <c r="BN40" s="26">
        <f t="shared" si="96"/>
        <v>1</v>
      </c>
      <c r="BO40" s="26">
        <v>0</v>
      </c>
      <c r="BP40" s="26">
        <v>1</v>
      </c>
      <c r="BQ40" s="26">
        <f t="shared" si="97"/>
        <v>1</v>
      </c>
      <c r="BR40" s="26">
        <v>2</v>
      </c>
      <c r="BS40" s="26">
        <v>2</v>
      </c>
      <c r="BT40" s="26">
        <f t="shared" si="98"/>
        <v>4</v>
      </c>
      <c r="BU40" s="26">
        <v>1</v>
      </c>
      <c r="BV40" s="26">
        <v>0</v>
      </c>
      <c r="BW40" s="26">
        <f t="shared" si="99"/>
        <v>1</v>
      </c>
      <c r="BX40" s="26">
        <v>1</v>
      </c>
      <c r="BY40" s="26">
        <v>3</v>
      </c>
      <c r="BZ40" s="26">
        <f>BX40+BY40</f>
        <v>4</v>
      </c>
      <c r="CA40" s="26">
        <v>3</v>
      </c>
      <c r="CB40" s="26">
        <v>2</v>
      </c>
      <c r="CC40" s="26">
        <f t="shared" si="101"/>
        <v>5</v>
      </c>
      <c r="CD40" s="26">
        <v>0</v>
      </c>
      <c r="CE40" s="26">
        <v>4</v>
      </c>
      <c r="CF40" s="26">
        <f t="shared" si="102"/>
        <v>4</v>
      </c>
      <c r="CG40" s="26">
        <v>4</v>
      </c>
      <c r="CH40" s="26">
        <v>0</v>
      </c>
      <c r="CI40" s="26">
        <f t="shared" si="103"/>
        <v>4</v>
      </c>
      <c r="CJ40" s="26">
        <v>2</v>
      </c>
      <c r="CK40" s="26">
        <v>1</v>
      </c>
      <c r="CL40" s="26">
        <f>CJ40+CK40</f>
        <v>3</v>
      </c>
      <c r="CM40" s="26">
        <v>0</v>
      </c>
      <c r="CN40" s="26">
        <v>3</v>
      </c>
      <c r="CO40" s="26">
        <f>CM40+CN40</f>
        <v>3</v>
      </c>
      <c r="CP40" s="26">
        <v>1</v>
      </c>
      <c r="CQ40" s="26">
        <v>1</v>
      </c>
      <c r="CR40" s="26">
        <f>CP40+CQ40</f>
        <v>2</v>
      </c>
      <c r="CS40" s="26">
        <v>5</v>
      </c>
      <c r="CT40" s="26">
        <v>4</v>
      </c>
      <c r="CU40" s="26">
        <f>CS40+CT40</f>
        <v>9</v>
      </c>
      <c r="CV40" s="26">
        <v>1</v>
      </c>
      <c r="CW40" s="26">
        <v>0</v>
      </c>
      <c r="CX40" s="26">
        <f>CV40+CW40</f>
        <v>1</v>
      </c>
      <c r="CY40" s="26">
        <v>3</v>
      </c>
      <c r="CZ40" s="26">
        <v>0</v>
      </c>
      <c r="DA40" s="26">
        <f>CY40+CZ40</f>
        <v>3</v>
      </c>
      <c r="DB40" s="26">
        <v>3</v>
      </c>
      <c r="DC40" s="26">
        <v>3</v>
      </c>
      <c r="DD40" s="26">
        <f>DB40+DC40</f>
        <v>6</v>
      </c>
      <c r="DE40" s="26">
        <v>3</v>
      </c>
      <c r="DF40" s="26">
        <v>8</v>
      </c>
      <c r="DG40" s="26">
        <f>DE40+DF40</f>
        <v>11</v>
      </c>
      <c r="DH40" s="26">
        <f>(0)+3+(0)+0</f>
        <v>3</v>
      </c>
      <c r="DI40" s="26">
        <f>(0)+2+(0)+0</f>
        <v>2</v>
      </c>
      <c r="DJ40" s="26">
        <f>DH40+DI40</f>
        <v>5</v>
      </c>
      <c r="DK40" s="26">
        <f>(0)+1+(0)+0</f>
        <v>1</v>
      </c>
      <c r="DL40" s="26">
        <f>(0)+5+(0)+0</f>
        <v>5</v>
      </c>
      <c r="DM40" s="26">
        <f>DK40+DL40</f>
        <v>6</v>
      </c>
    </row>
    <row r="41" spans="1:117" ht="13.5" customHeight="1" x14ac:dyDescent="0.2">
      <c r="A41" s="16"/>
      <c r="E41" s="2"/>
      <c r="F41" s="11" t="str">
        <f>IF(AM37&gt;0,(AM41/AM37),"")</f>
        <v/>
      </c>
      <c r="G41" s="11" t="str">
        <f>IF(AP37&gt;0,(AP41/AP37),"")</f>
        <v/>
      </c>
      <c r="H41" s="11" t="str">
        <f>IF(AS37&gt;0,(AS41/AS37),"")</f>
        <v/>
      </c>
      <c r="I41" s="11">
        <f>IF(AV37&gt;0,(AV41/AV37),"")</f>
        <v>0.26315789473684209</v>
      </c>
      <c r="J41" s="11">
        <f>IF(AY37&gt;0,(AY41/AY37),"")</f>
        <v>0.33333333333333331</v>
      </c>
      <c r="K41" s="11">
        <f>IF(BB37&gt;0,(BB41/BB37),"")</f>
        <v>0.4</v>
      </c>
      <c r="L41" s="11">
        <f>IF(BE37&gt;0,(BE41/BE37),"")</f>
        <v>0.27777777777777779</v>
      </c>
      <c r="M41" s="11">
        <f>IF(BH37&gt;0,(BH41/BH37),"")</f>
        <v>0.25</v>
      </c>
      <c r="N41" s="11">
        <f>IF(BK37&gt;0,(BK41/BK37),"")</f>
        <v>0.48</v>
      </c>
      <c r="O41" s="11">
        <f>IF(BN37&gt;0,(BN41/BN37),"")</f>
        <v>0.23529411764705882</v>
      </c>
      <c r="P41" s="11">
        <f>IF(BQ37&gt;0,(BQ41/BQ37),"")</f>
        <v>0.16</v>
      </c>
      <c r="Q41" s="11">
        <f>IF(BT37&gt;0,(BT41/BT37),"")</f>
        <v>0.52</v>
      </c>
      <c r="R41" s="11">
        <f>IF(BW37&gt;0,(BW41/BW37),"")</f>
        <v>0.18421052631578946</v>
      </c>
      <c r="S41" s="11">
        <f>IF(BZ37&gt;0,(BZ41/BZ37),"")</f>
        <v>0.43181818181818182</v>
      </c>
      <c r="T41" s="11">
        <f t="shared" ref="T41" si="124">IF(CC37&gt;0,(CC41/CC37),"")</f>
        <v>0.34042553191489361</v>
      </c>
      <c r="U41" s="11">
        <f>IF(CF37&gt;0,(CF41/CF37),"")</f>
        <v>0.53191489361702127</v>
      </c>
      <c r="V41" s="11">
        <f>IF(CI37&gt;0,(CI41/CI37),"")</f>
        <v>0.52941176470588236</v>
      </c>
      <c r="W41" s="11">
        <f t="shared" si="115"/>
        <v>0.30769230769230771</v>
      </c>
      <c r="X41" s="11">
        <f>CO41/CO$37</f>
        <v>0.40740740740740738</v>
      </c>
      <c r="Y41" s="11">
        <f>CR41/CR$37</f>
        <v>0.4107142857142857</v>
      </c>
      <c r="Z41" s="11">
        <f>CU41/CU$37</f>
        <v>0.57894736842105265</v>
      </c>
      <c r="AA41" s="11">
        <f t="shared" si="117"/>
        <v>0.46052631578947367</v>
      </c>
      <c r="AB41" s="11">
        <f t="shared" si="118"/>
        <v>0.46913580246913578</v>
      </c>
      <c r="AC41" s="11">
        <f t="shared" si="119"/>
        <v>0.48809523809523808</v>
      </c>
      <c r="AD41" s="11">
        <f t="shared" si="120"/>
        <v>0.53846153846153844</v>
      </c>
      <c r="AE41" s="11">
        <f>DJ41/DJ$37</f>
        <v>0.49549549549549549</v>
      </c>
      <c r="AF41" s="11">
        <f>DM41/DM$37</f>
        <v>0.44366197183098594</v>
      </c>
      <c r="AG41" s="34"/>
      <c r="AJ41" s="5" t="s">
        <v>88</v>
      </c>
      <c r="AT41" s="26">
        <f t="shared" ref="AT41:CH41" si="125">SUM(AT38:AT40)</f>
        <v>2</v>
      </c>
      <c r="AU41" s="26">
        <f t="shared" si="125"/>
        <v>3</v>
      </c>
      <c r="AV41" s="26">
        <f t="shared" si="125"/>
        <v>5</v>
      </c>
      <c r="AW41" s="26">
        <f t="shared" si="125"/>
        <v>4</v>
      </c>
      <c r="AX41" s="26">
        <f t="shared" si="125"/>
        <v>5</v>
      </c>
      <c r="AY41" s="26">
        <f t="shared" si="125"/>
        <v>9</v>
      </c>
      <c r="AZ41" s="26">
        <f t="shared" si="125"/>
        <v>0</v>
      </c>
      <c r="BA41" s="26">
        <f t="shared" si="125"/>
        <v>8</v>
      </c>
      <c r="BB41" s="26">
        <f t="shared" si="125"/>
        <v>8</v>
      </c>
      <c r="BC41" s="26">
        <f t="shared" si="125"/>
        <v>2</v>
      </c>
      <c r="BD41" s="26">
        <f t="shared" si="125"/>
        <v>3</v>
      </c>
      <c r="BE41" s="26">
        <f t="shared" si="125"/>
        <v>5</v>
      </c>
      <c r="BF41" s="26">
        <f t="shared" si="125"/>
        <v>1</v>
      </c>
      <c r="BG41" s="26">
        <f t="shared" si="125"/>
        <v>4</v>
      </c>
      <c r="BH41" s="26">
        <f t="shared" si="125"/>
        <v>5</v>
      </c>
      <c r="BI41" s="26">
        <f t="shared" si="125"/>
        <v>6</v>
      </c>
      <c r="BJ41" s="26">
        <f t="shared" si="125"/>
        <v>6</v>
      </c>
      <c r="BK41" s="26">
        <f t="shared" si="125"/>
        <v>12</v>
      </c>
      <c r="BL41" s="26">
        <f t="shared" si="125"/>
        <v>2</v>
      </c>
      <c r="BM41" s="26">
        <f t="shared" si="125"/>
        <v>2</v>
      </c>
      <c r="BN41" s="26">
        <f t="shared" si="125"/>
        <v>4</v>
      </c>
      <c r="BO41" s="26">
        <f t="shared" si="125"/>
        <v>2</v>
      </c>
      <c r="BP41" s="26">
        <f t="shared" si="125"/>
        <v>2</v>
      </c>
      <c r="BQ41" s="26">
        <f t="shared" si="125"/>
        <v>4</v>
      </c>
      <c r="BR41" s="26">
        <f t="shared" si="125"/>
        <v>4</v>
      </c>
      <c r="BS41" s="26">
        <f t="shared" si="125"/>
        <v>9</v>
      </c>
      <c r="BT41" s="26">
        <f t="shared" si="125"/>
        <v>13</v>
      </c>
      <c r="BU41" s="26">
        <f t="shared" si="125"/>
        <v>2</v>
      </c>
      <c r="BV41" s="26">
        <f t="shared" si="125"/>
        <v>5</v>
      </c>
      <c r="BW41" s="26">
        <f t="shared" si="125"/>
        <v>7</v>
      </c>
      <c r="BX41" s="26">
        <f t="shared" si="125"/>
        <v>7</v>
      </c>
      <c r="BY41" s="26">
        <f t="shared" si="125"/>
        <v>12</v>
      </c>
      <c r="BZ41" s="26">
        <f t="shared" si="125"/>
        <v>19</v>
      </c>
      <c r="CA41" s="26">
        <f t="shared" si="125"/>
        <v>8</v>
      </c>
      <c r="CB41" s="26">
        <f t="shared" si="125"/>
        <v>8</v>
      </c>
      <c r="CC41" s="26">
        <f t="shared" si="125"/>
        <v>16</v>
      </c>
      <c r="CD41" s="26">
        <f t="shared" si="125"/>
        <v>9</v>
      </c>
      <c r="CE41" s="26">
        <f t="shared" si="125"/>
        <v>16</v>
      </c>
      <c r="CF41" s="26">
        <f t="shared" si="125"/>
        <v>25</v>
      </c>
      <c r="CG41" s="26">
        <f t="shared" si="125"/>
        <v>10</v>
      </c>
      <c r="CH41" s="26">
        <f t="shared" si="125"/>
        <v>8</v>
      </c>
      <c r="CI41" s="26">
        <f>SUM(CI38:CI40)</f>
        <v>18</v>
      </c>
      <c r="CJ41" s="26">
        <f t="shared" ref="CJ41" si="126">SUM(CJ38:CJ40)</f>
        <v>6</v>
      </c>
      <c r="CK41" s="26">
        <f>SUM(CK38:CK40)</f>
        <v>6</v>
      </c>
      <c r="CL41" s="26">
        <f t="shared" ref="CL41:CM41" si="127">SUM(CL38:CL40)</f>
        <v>12</v>
      </c>
      <c r="CM41" s="26">
        <f t="shared" si="127"/>
        <v>6</v>
      </c>
      <c r="CN41" s="26">
        <f>SUM(CN38:CN40)</f>
        <v>16</v>
      </c>
      <c r="CO41" s="26">
        <f t="shared" ref="CO41:CP41" si="128">SUM(CO38:CO40)</f>
        <v>22</v>
      </c>
      <c r="CP41" s="26">
        <f t="shared" si="128"/>
        <v>13</v>
      </c>
      <c r="CQ41" s="26">
        <f>SUM(CQ38:CQ40)</f>
        <v>10</v>
      </c>
      <c r="CR41" s="26">
        <f t="shared" ref="CR41:CS41" si="129">SUM(CR38:CR40)</f>
        <v>23</v>
      </c>
      <c r="CS41" s="26">
        <f t="shared" si="129"/>
        <v>17</v>
      </c>
      <c r="CT41" s="26">
        <f>SUM(CT38:CT40)</f>
        <v>27</v>
      </c>
      <c r="CU41" s="26">
        <f t="shared" ref="CU41:CV41" si="130">SUM(CU38:CU40)</f>
        <v>44</v>
      </c>
      <c r="CV41" s="26">
        <f t="shared" si="130"/>
        <v>10</v>
      </c>
      <c r="CW41" s="26">
        <f>SUM(CW38:CW40)</f>
        <v>25</v>
      </c>
      <c r="CX41" s="26">
        <f t="shared" ref="CX41:CY41" si="131">SUM(CX38:CX40)</f>
        <v>35</v>
      </c>
      <c r="CY41" s="26">
        <f t="shared" si="131"/>
        <v>13</v>
      </c>
      <c r="CZ41" s="26">
        <f>SUM(CZ38:CZ40)</f>
        <v>25</v>
      </c>
      <c r="DA41" s="26">
        <f t="shared" ref="DA41:DB41" si="132">SUM(DA38:DA40)</f>
        <v>38</v>
      </c>
      <c r="DB41" s="26">
        <f t="shared" si="132"/>
        <v>19</v>
      </c>
      <c r="DC41" s="26">
        <f>SUM(DC38:DC40)</f>
        <v>22</v>
      </c>
      <c r="DD41" s="26">
        <f t="shared" ref="DD41:DE41" si="133">SUM(DD38:DD40)</f>
        <v>41</v>
      </c>
      <c r="DE41" s="26">
        <f t="shared" si="133"/>
        <v>19</v>
      </c>
      <c r="DF41" s="26">
        <f>SUM(DF38:DF40)</f>
        <v>37</v>
      </c>
      <c r="DG41" s="26">
        <f t="shared" ref="DG41:DH41" si="134">SUM(DG38:DG40)</f>
        <v>56</v>
      </c>
      <c r="DH41" s="26">
        <f t="shared" si="134"/>
        <v>24</v>
      </c>
      <c r="DI41" s="26">
        <f>SUM(DI38:DI40)</f>
        <v>31</v>
      </c>
      <c r="DJ41" s="26">
        <f t="shared" ref="DJ41:DK41" si="135">SUM(DJ38:DJ40)</f>
        <v>55</v>
      </c>
      <c r="DK41" s="26">
        <f t="shared" si="135"/>
        <v>26</v>
      </c>
      <c r="DL41" s="26">
        <f>SUM(DL38:DL40)</f>
        <v>37</v>
      </c>
      <c r="DM41" s="26">
        <f t="shared" ref="DM41" si="136">SUM(DM38:DM40)</f>
        <v>63</v>
      </c>
    </row>
    <row r="42" spans="1:117" ht="13.5" customHeight="1" x14ac:dyDescent="0.25">
      <c r="A42" s="16"/>
      <c r="C42" s="2" t="s">
        <v>117</v>
      </c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33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P42" s="52" t="s">
        <v>117</v>
      </c>
      <c r="CQ42" s="61"/>
      <c r="CR42" s="61"/>
      <c r="CS42" s="61"/>
      <c r="CT42" s="61"/>
      <c r="CU42" s="61"/>
      <c r="CV42" s="61"/>
      <c r="CW42" s="61"/>
      <c r="CX42" s="61"/>
      <c r="CY42" s="61"/>
      <c r="CZ42" s="61"/>
      <c r="DA42" s="61"/>
      <c r="DB42" s="61"/>
      <c r="DC42" s="61"/>
      <c r="DD42" s="61"/>
      <c r="DE42" s="61"/>
      <c r="DF42" s="61"/>
      <c r="DG42" s="61"/>
      <c r="DH42" s="55"/>
      <c r="DI42" s="55"/>
      <c r="DJ42" s="55"/>
      <c r="DK42" s="55"/>
      <c r="DL42" s="55"/>
      <c r="DM42" s="55"/>
    </row>
    <row r="43" spans="1:117" ht="13.5" customHeight="1" x14ac:dyDescent="0.2">
      <c r="A43" s="16"/>
      <c r="D43" s="1" t="s">
        <v>65</v>
      </c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8">
        <f>CR43</f>
        <v>419</v>
      </c>
      <c r="Z43" s="8">
        <f>CU43</f>
        <v>471</v>
      </c>
      <c r="AA43" s="8">
        <f>CX43</f>
        <v>448</v>
      </c>
      <c r="AB43" s="8">
        <f>DA43</f>
        <v>408</v>
      </c>
      <c r="AC43" s="8">
        <f>DD43</f>
        <v>416</v>
      </c>
      <c r="AD43" s="8">
        <f>DG43</f>
        <v>370</v>
      </c>
      <c r="AE43" s="8">
        <f>DJ43</f>
        <v>457</v>
      </c>
      <c r="AF43" s="8">
        <f>DM43</f>
        <v>460</v>
      </c>
      <c r="AG43" s="33"/>
      <c r="AI43" s="1" t="s">
        <v>65</v>
      </c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R43" s="1">
        <v>419</v>
      </c>
      <c r="CU43" s="1">
        <v>471</v>
      </c>
      <c r="CX43" s="1">
        <v>448</v>
      </c>
      <c r="DA43" s="1">
        <v>408</v>
      </c>
      <c r="DD43" s="1">
        <v>416</v>
      </c>
      <c r="DG43" s="1">
        <v>370</v>
      </c>
      <c r="DJ43" s="1">
        <f>(38)+419</f>
        <v>457</v>
      </c>
      <c r="DM43" s="1">
        <f>(34)+426</f>
        <v>460</v>
      </c>
    </row>
    <row r="44" spans="1:117" ht="13.5" customHeight="1" x14ac:dyDescent="0.2">
      <c r="A44" s="16"/>
      <c r="D44" s="11" t="s">
        <v>118</v>
      </c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>
        <f>CR44/CR43</f>
        <v>0.38424821002386633</v>
      </c>
      <c r="Z44" s="11">
        <f>CU44/CU43</f>
        <v>0.36942675159235666</v>
      </c>
      <c r="AA44" s="11">
        <f>CX44/CX43</f>
        <v>0.36160714285714285</v>
      </c>
      <c r="AB44" s="11">
        <f>DA44/DA43</f>
        <v>0.38235294117647056</v>
      </c>
      <c r="AC44" s="11">
        <f>DD44/DD43</f>
        <v>0.43028846153846156</v>
      </c>
      <c r="AD44" s="11">
        <f>DG44/DG43</f>
        <v>0.45675675675675675</v>
      </c>
      <c r="AE44" s="11">
        <f>DJ44/DJ43</f>
        <v>0.45076586433260396</v>
      </c>
      <c r="AF44" s="11">
        <f>DM44/DM43</f>
        <v>0.46956521739130436</v>
      </c>
      <c r="AG44" s="33"/>
      <c r="AI44" s="11" t="s">
        <v>118</v>
      </c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R44" s="1">
        <v>161</v>
      </c>
      <c r="CU44" s="1">
        <v>174</v>
      </c>
      <c r="CX44" s="1">
        <v>162</v>
      </c>
      <c r="DA44" s="1">
        <v>156</v>
      </c>
      <c r="DD44" s="1">
        <v>179</v>
      </c>
      <c r="DG44" s="1">
        <v>169</v>
      </c>
      <c r="DJ44" s="1">
        <f>(16)+190</f>
        <v>206</v>
      </c>
      <c r="DM44" s="1">
        <v>216</v>
      </c>
    </row>
    <row r="45" spans="1:117" ht="13.5" customHeight="1" thickBot="1" x14ac:dyDescent="0.25">
      <c r="A45" s="16"/>
      <c r="B45" s="3"/>
      <c r="C45" s="3"/>
      <c r="D45" s="3"/>
      <c r="E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G45" s="33"/>
      <c r="BL45" s="1"/>
      <c r="BM45" s="14"/>
      <c r="BN45" s="14"/>
      <c r="BO45" s="1"/>
      <c r="BP45" s="14"/>
      <c r="BQ45" s="14"/>
      <c r="BR45" s="1"/>
      <c r="BS45" s="14"/>
      <c r="BT45" s="14"/>
      <c r="BU45" s="1"/>
      <c r="BV45" s="14"/>
      <c r="BW45" s="14"/>
      <c r="BX45" s="1"/>
      <c r="BY45" s="14"/>
      <c r="BZ45" s="14"/>
      <c r="CA45" s="1"/>
      <c r="CB45" s="14"/>
      <c r="CC45" s="14"/>
      <c r="CK45" s="14"/>
      <c r="CL45" s="14"/>
    </row>
    <row r="46" spans="1:117" ht="13.5" customHeight="1" thickTop="1" x14ac:dyDescent="0.2">
      <c r="A46" s="16"/>
      <c r="B46" s="2"/>
      <c r="C46" s="2"/>
      <c r="D46" s="2"/>
      <c r="E46" s="2"/>
      <c r="O46" s="5" t="s">
        <v>70</v>
      </c>
      <c r="P46" s="5" t="s">
        <v>69</v>
      </c>
      <c r="Q46" s="5" t="s">
        <v>40</v>
      </c>
      <c r="R46" s="5" t="s">
        <v>39</v>
      </c>
      <c r="S46" s="5" t="s">
        <v>38</v>
      </c>
      <c r="T46" s="5" t="s">
        <v>37</v>
      </c>
      <c r="U46" s="5" t="s">
        <v>36</v>
      </c>
      <c r="V46" s="5" t="s">
        <v>34</v>
      </c>
      <c r="W46" s="5" t="s">
        <v>33</v>
      </c>
      <c r="X46" s="5" t="s">
        <v>32</v>
      </c>
      <c r="Y46" s="5" t="s">
        <v>31</v>
      </c>
      <c r="Z46" s="5" t="s">
        <v>30</v>
      </c>
      <c r="AA46" s="5" t="s">
        <v>29</v>
      </c>
      <c r="AB46" s="5" t="s">
        <v>28</v>
      </c>
      <c r="AC46" s="5" t="s">
        <v>90</v>
      </c>
      <c r="AD46" s="5" t="s">
        <v>96</v>
      </c>
      <c r="AG46" s="17"/>
      <c r="BA46" s="40"/>
      <c r="BB46" s="40"/>
      <c r="BD46" s="40"/>
      <c r="BE46" s="40"/>
      <c r="BG46" s="40"/>
      <c r="BH46" s="40"/>
      <c r="BJ46" s="40"/>
      <c r="BK46" s="40"/>
      <c r="BL46" s="52" t="s">
        <v>50</v>
      </c>
      <c r="BM46" s="52"/>
      <c r="BN46" s="52"/>
      <c r="BO46" s="52" t="s">
        <v>51</v>
      </c>
      <c r="BP46" s="52"/>
      <c r="BQ46" s="52"/>
      <c r="BR46" s="52" t="s">
        <v>52</v>
      </c>
      <c r="BS46" s="52"/>
      <c r="BT46" s="52"/>
      <c r="BU46" s="52" t="s">
        <v>53</v>
      </c>
      <c r="BV46" s="52"/>
      <c r="BW46" s="52"/>
      <c r="BX46" s="52" t="s">
        <v>54</v>
      </c>
      <c r="BY46" s="52"/>
      <c r="BZ46" s="52"/>
      <c r="CA46" s="52" t="s">
        <v>55</v>
      </c>
      <c r="CB46" s="52"/>
      <c r="CC46" s="52"/>
      <c r="CD46" s="52" t="s">
        <v>56</v>
      </c>
      <c r="CE46" s="52"/>
      <c r="CF46" s="52"/>
      <c r="CG46" s="52" t="s">
        <v>27</v>
      </c>
      <c r="CH46" s="52"/>
      <c r="CI46" s="52"/>
      <c r="CJ46" s="52" t="s">
        <v>91</v>
      </c>
      <c r="CK46" s="52"/>
      <c r="CL46" s="52"/>
      <c r="CM46" s="52" t="s">
        <v>97</v>
      </c>
      <c r="CN46" s="52"/>
      <c r="CO46" s="52"/>
      <c r="CP46" s="52" t="s">
        <v>101</v>
      </c>
      <c r="CQ46" s="52"/>
      <c r="CR46" s="52"/>
      <c r="CS46" s="52" t="s">
        <v>104</v>
      </c>
      <c r="CT46" s="52"/>
      <c r="CU46" s="52"/>
      <c r="CV46" s="52" t="s">
        <v>106</v>
      </c>
      <c r="CW46" s="52"/>
      <c r="CX46" s="52"/>
      <c r="CY46" s="52" t="s">
        <v>108</v>
      </c>
      <c r="CZ46" s="52"/>
      <c r="DA46" s="52"/>
      <c r="DB46" s="52" t="s">
        <v>112</v>
      </c>
      <c r="DC46" s="52"/>
      <c r="DD46" s="52"/>
      <c r="DE46" s="52" t="s">
        <v>115</v>
      </c>
      <c r="DF46" s="52"/>
      <c r="DG46" s="52"/>
    </row>
    <row r="47" spans="1:117" ht="13.5" customHeight="1" x14ac:dyDescent="0.2">
      <c r="A47" s="16"/>
      <c r="B47" s="2"/>
      <c r="C47" s="2"/>
      <c r="D47" s="2"/>
      <c r="E47" s="2"/>
      <c r="O47" s="5" t="s">
        <v>35</v>
      </c>
      <c r="P47" s="5" t="s">
        <v>35</v>
      </c>
      <c r="Q47" s="5" t="s">
        <v>35</v>
      </c>
      <c r="R47" s="5" t="s">
        <v>35</v>
      </c>
      <c r="S47" s="5" t="s">
        <v>35</v>
      </c>
      <c r="T47" s="5" t="s">
        <v>35</v>
      </c>
      <c r="U47" s="5" t="s">
        <v>35</v>
      </c>
      <c r="V47" s="5" t="s">
        <v>35</v>
      </c>
      <c r="W47" s="5" t="s">
        <v>35</v>
      </c>
      <c r="X47" s="5" t="s">
        <v>35</v>
      </c>
      <c r="Y47" s="5" t="s">
        <v>35</v>
      </c>
      <c r="Z47" s="5" t="s">
        <v>35</v>
      </c>
      <c r="AA47" s="5" t="s">
        <v>35</v>
      </c>
      <c r="AB47" s="5" t="s">
        <v>35</v>
      </c>
      <c r="AC47" s="5" t="s">
        <v>35</v>
      </c>
      <c r="AD47" s="5" t="s">
        <v>35</v>
      </c>
      <c r="AG47" s="17"/>
      <c r="BA47" s="40"/>
      <c r="BB47" s="40"/>
      <c r="BD47" s="40"/>
      <c r="BE47" s="40"/>
      <c r="BG47" s="40"/>
      <c r="BH47" s="40"/>
      <c r="BJ47" s="40"/>
      <c r="BK47" s="40"/>
      <c r="BL47" s="52" t="s">
        <v>12</v>
      </c>
      <c r="BM47" s="52"/>
      <c r="BN47" s="52"/>
      <c r="BO47" s="52" t="s">
        <v>13</v>
      </c>
      <c r="BP47" s="52"/>
      <c r="BQ47" s="52"/>
      <c r="BR47" s="52" t="s">
        <v>14</v>
      </c>
      <c r="BS47" s="52"/>
      <c r="BT47" s="52"/>
      <c r="BU47" s="52" t="s">
        <v>15</v>
      </c>
      <c r="BV47" s="52"/>
      <c r="BW47" s="52"/>
      <c r="BX47" s="52" t="s">
        <v>16</v>
      </c>
      <c r="BY47" s="52"/>
      <c r="BZ47" s="52"/>
      <c r="CA47" s="52" t="s">
        <v>17</v>
      </c>
      <c r="CB47" s="52"/>
      <c r="CC47" s="52"/>
      <c r="CD47" s="52" t="s">
        <v>92</v>
      </c>
      <c r="CE47" s="52"/>
      <c r="CF47" s="52"/>
      <c r="CG47" s="52" t="s">
        <v>98</v>
      </c>
      <c r="CH47" s="52"/>
      <c r="CI47" s="52"/>
      <c r="CJ47" s="52" t="s">
        <v>100</v>
      </c>
      <c r="CK47" s="52"/>
      <c r="CL47" s="52"/>
      <c r="CM47" s="52" t="s">
        <v>103</v>
      </c>
      <c r="CN47" s="52"/>
      <c r="CO47" s="52"/>
      <c r="CP47" s="52" t="s">
        <v>107</v>
      </c>
      <c r="CQ47" s="52"/>
      <c r="CR47" s="52"/>
      <c r="CS47" s="52" t="s">
        <v>109</v>
      </c>
      <c r="CT47" s="52"/>
      <c r="CU47" s="52"/>
      <c r="CV47" s="52" t="s">
        <v>113</v>
      </c>
      <c r="CW47" s="52"/>
      <c r="CX47" s="52"/>
      <c r="CY47" s="52" t="s">
        <v>116</v>
      </c>
      <c r="CZ47" s="52"/>
      <c r="DA47" s="52"/>
      <c r="DB47" s="52" t="s">
        <v>121</v>
      </c>
      <c r="DC47" s="52"/>
      <c r="DD47" s="52"/>
      <c r="DE47" s="52" t="s">
        <v>125</v>
      </c>
      <c r="DF47" s="52"/>
      <c r="DG47" s="52"/>
    </row>
    <row r="48" spans="1:117" ht="13.5" customHeight="1" x14ac:dyDescent="0.2">
      <c r="A48" s="16"/>
      <c r="B48" s="4"/>
      <c r="C48" s="4"/>
      <c r="D48" s="4"/>
      <c r="E48" s="4"/>
      <c r="O48" s="22" t="s">
        <v>33</v>
      </c>
      <c r="P48" s="22" t="s">
        <v>32</v>
      </c>
      <c r="Q48" s="22" t="s">
        <v>31</v>
      </c>
      <c r="R48" s="22" t="s">
        <v>30</v>
      </c>
      <c r="S48" s="22" t="s">
        <v>29</v>
      </c>
      <c r="T48" s="22" t="s">
        <v>28</v>
      </c>
      <c r="U48" s="22" t="s">
        <v>90</v>
      </c>
      <c r="V48" s="22" t="s">
        <v>96</v>
      </c>
      <c r="W48" s="22" t="s">
        <v>99</v>
      </c>
      <c r="X48" s="22" t="s">
        <v>102</v>
      </c>
      <c r="Y48" s="22" t="s">
        <v>105</v>
      </c>
      <c r="Z48" s="22" t="s">
        <v>110</v>
      </c>
      <c r="AA48" s="22" t="s">
        <v>111</v>
      </c>
      <c r="AB48" s="22" t="s">
        <v>114</v>
      </c>
      <c r="AC48" s="22" t="s">
        <v>119</v>
      </c>
      <c r="AD48" s="22" t="s">
        <v>126</v>
      </c>
      <c r="AG48" s="32"/>
      <c r="AH48" s="5"/>
      <c r="AI48" s="5"/>
      <c r="BA48" s="40"/>
      <c r="BB48" s="40"/>
      <c r="BD48" s="40"/>
      <c r="BE48" s="40"/>
      <c r="BG48" s="40"/>
      <c r="BH48" s="40"/>
      <c r="BJ48" s="40"/>
      <c r="BK48" s="40"/>
      <c r="BL48" s="5"/>
      <c r="BM48" s="5"/>
      <c r="BN48" s="5" t="s">
        <v>18</v>
      </c>
      <c r="BO48" s="5"/>
      <c r="BP48" s="5"/>
      <c r="BQ48" s="5" t="s">
        <v>18</v>
      </c>
      <c r="BR48" s="5"/>
      <c r="BS48" s="5"/>
      <c r="BT48" s="5" t="s">
        <v>18</v>
      </c>
      <c r="BU48" s="5"/>
      <c r="BV48" s="5"/>
      <c r="BW48" s="5" t="s">
        <v>18</v>
      </c>
      <c r="BX48" s="5"/>
      <c r="BY48" s="5"/>
      <c r="BZ48" s="5" t="s">
        <v>18</v>
      </c>
      <c r="CA48" s="5"/>
      <c r="CB48" s="5"/>
      <c r="CC48" s="5" t="s">
        <v>18</v>
      </c>
      <c r="CD48" s="5"/>
      <c r="CE48" s="5"/>
      <c r="CF48" s="5" t="s">
        <v>18</v>
      </c>
      <c r="CG48" s="5"/>
      <c r="CH48" s="5"/>
      <c r="CI48" s="5" t="s">
        <v>18</v>
      </c>
      <c r="CJ48" s="5"/>
      <c r="CK48" s="5"/>
      <c r="CL48" s="5" t="s">
        <v>18</v>
      </c>
      <c r="CM48" s="5"/>
      <c r="CN48" s="5"/>
      <c r="CO48" s="5" t="s">
        <v>18</v>
      </c>
      <c r="CP48" s="5"/>
      <c r="CQ48" s="5"/>
      <c r="CR48" s="5" t="s">
        <v>18</v>
      </c>
      <c r="CS48" s="5"/>
      <c r="CT48" s="5"/>
      <c r="CU48" s="5" t="s">
        <v>18</v>
      </c>
      <c r="CV48" s="5"/>
      <c r="CW48" s="5"/>
      <c r="CX48" s="5" t="s">
        <v>18</v>
      </c>
      <c r="CY48" s="5"/>
      <c r="CZ48" s="5"/>
      <c r="DA48" s="5" t="s">
        <v>18</v>
      </c>
      <c r="DB48" s="5"/>
      <c r="DC48" s="5"/>
      <c r="DD48" s="5" t="s">
        <v>18</v>
      </c>
      <c r="DE48" s="5"/>
      <c r="DF48" s="5"/>
      <c r="DG48" s="5" t="s">
        <v>18</v>
      </c>
    </row>
    <row r="49" spans="1:111" ht="13.5" customHeight="1" x14ac:dyDescent="0.2">
      <c r="A49" s="16"/>
      <c r="AG49" s="17"/>
      <c r="AJ49" s="5"/>
      <c r="AK49" s="39"/>
      <c r="AL49" s="39"/>
      <c r="AM49" s="39"/>
      <c r="AN49" s="39"/>
      <c r="AO49" s="39"/>
      <c r="AP49" s="39"/>
      <c r="AQ49" s="39"/>
      <c r="AR49" s="39"/>
      <c r="BL49" s="1"/>
      <c r="BM49" s="14"/>
      <c r="BN49" s="14"/>
      <c r="BO49" s="1"/>
      <c r="BP49" s="14"/>
      <c r="BQ49" s="14"/>
      <c r="BR49" s="1"/>
      <c r="BS49" s="14"/>
      <c r="BT49" s="14"/>
      <c r="BU49" s="1"/>
      <c r="BV49" s="14"/>
      <c r="BW49" s="14"/>
      <c r="BX49" s="1"/>
      <c r="BY49" s="14"/>
      <c r="BZ49" s="14"/>
      <c r="CA49" s="1"/>
      <c r="CB49" s="14"/>
      <c r="CC49" s="14"/>
      <c r="CK49" s="14"/>
      <c r="CL49" s="14"/>
      <c r="CN49" s="14"/>
      <c r="CO49" s="14"/>
      <c r="CQ49" s="14"/>
      <c r="CR49" s="14"/>
    </row>
    <row r="50" spans="1:111" ht="13.5" customHeight="1" x14ac:dyDescent="0.2">
      <c r="A50" s="16"/>
      <c r="B50" s="30" t="s">
        <v>23</v>
      </c>
      <c r="C50" s="30"/>
      <c r="D50" s="30"/>
      <c r="E50" s="38"/>
      <c r="F50" s="37"/>
      <c r="G50" s="37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  <c r="AF50" s="38"/>
      <c r="AG50" s="17"/>
      <c r="AK50" s="39"/>
      <c r="AL50" s="39"/>
      <c r="AM50" s="39"/>
      <c r="AN50" s="39"/>
      <c r="AO50" s="39"/>
      <c r="AP50" s="39"/>
      <c r="AQ50" s="39"/>
      <c r="AR50" s="39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K50" s="14"/>
      <c r="CL50" s="14"/>
      <c r="CN50" s="14"/>
      <c r="CO50" s="14"/>
      <c r="CQ50" s="14"/>
      <c r="CR50" s="14"/>
    </row>
    <row r="51" spans="1:111" ht="13.5" customHeight="1" x14ac:dyDescent="0.25">
      <c r="A51" s="16"/>
      <c r="C51" s="2" t="s">
        <v>19</v>
      </c>
      <c r="F51" s="7"/>
      <c r="G51" s="7"/>
      <c r="H51" s="7"/>
      <c r="I51" s="7"/>
      <c r="J51" s="7"/>
      <c r="K51" s="7"/>
      <c r="L51" s="7"/>
      <c r="M51" s="7"/>
      <c r="N51" s="6"/>
      <c r="O51" s="6"/>
      <c r="P51" s="6"/>
      <c r="Q51" s="6"/>
      <c r="R51" s="6"/>
      <c r="S51" s="6"/>
      <c r="T51" s="6"/>
      <c r="U51" s="6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31"/>
      <c r="AK51" s="53" t="s">
        <v>19</v>
      </c>
      <c r="AL51" s="55"/>
      <c r="AM51" s="55"/>
      <c r="AN51" s="55"/>
      <c r="AO51" s="55"/>
      <c r="AP51" s="55"/>
      <c r="AQ51" s="55"/>
      <c r="AR51" s="55"/>
      <c r="AS51" s="55"/>
      <c r="AT51" s="55"/>
      <c r="AU51" s="55"/>
      <c r="AV51" s="55"/>
      <c r="AW51" s="55"/>
      <c r="AX51" s="55"/>
      <c r="AY51" s="55"/>
      <c r="AZ51" s="55"/>
      <c r="BA51" s="55"/>
      <c r="BB51" s="55"/>
      <c r="BC51" s="55"/>
      <c r="BD51" s="55"/>
      <c r="BE51" s="55"/>
      <c r="BF51" s="55"/>
      <c r="BG51" s="55"/>
      <c r="BH51" s="55"/>
      <c r="BI51" s="55"/>
      <c r="BJ51" s="55"/>
      <c r="BK51" s="55"/>
      <c r="BL51" s="55"/>
      <c r="BM51" s="55"/>
      <c r="BN51" s="55"/>
      <c r="BO51" s="55"/>
      <c r="BP51" s="55"/>
      <c r="BQ51" s="55"/>
      <c r="BR51" s="55"/>
      <c r="BS51" s="55"/>
      <c r="BT51" s="55"/>
      <c r="BU51" s="55"/>
      <c r="BV51" s="55"/>
      <c r="BW51" s="55"/>
      <c r="BX51" s="55"/>
      <c r="BY51" s="55"/>
      <c r="BZ51" s="55"/>
      <c r="CA51" s="55"/>
      <c r="CB51" s="55"/>
      <c r="CC51" s="55"/>
      <c r="CD51" s="55"/>
      <c r="CE51" s="55"/>
      <c r="CF51" s="55"/>
      <c r="CG51" s="55"/>
      <c r="CH51" s="55"/>
      <c r="CI51" s="55"/>
      <c r="CJ51" s="55"/>
      <c r="CK51" s="55"/>
      <c r="CL51" s="55"/>
      <c r="CM51" s="55"/>
      <c r="CN51" s="55"/>
      <c r="CO51" s="55"/>
      <c r="CP51" s="55"/>
      <c r="CQ51" s="55"/>
      <c r="CR51" s="55"/>
      <c r="CS51" s="55"/>
      <c r="CT51" s="55"/>
      <c r="CU51" s="55"/>
      <c r="CV51" s="55"/>
      <c r="CW51" s="55"/>
      <c r="CX51" s="55"/>
      <c r="CY51" s="55"/>
      <c r="CZ51" s="55"/>
      <c r="DA51" s="55"/>
      <c r="DB51" s="55"/>
      <c r="DC51" s="55"/>
      <c r="DD51" s="55"/>
      <c r="DE51" s="55"/>
      <c r="DF51" s="55"/>
      <c r="DG51" s="55"/>
    </row>
    <row r="52" spans="1:111" ht="13.5" customHeight="1" x14ac:dyDescent="0.2">
      <c r="A52" s="16"/>
      <c r="D52" s="1" t="s">
        <v>64</v>
      </c>
      <c r="H52" s="14"/>
      <c r="O52" s="8">
        <f>BN52</f>
        <v>688</v>
      </c>
      <c r="P52" s="8">
        <f>BQ52</f>
        <v>733</v>
      </c>
      <c r="Q52" s="8">
        <f>BT52</f>
        <v>745</v>
      </c>
      <c r="R52" s="8">
        <f>BW52</f>
        <v>758</v>
      </c>
      <c r="S52" s="8">
        <f>BZ52</f>
        <v>902</v>
      </c>
      <c r="T52" s="8">
        <f>CC52</f>
        <v>1006</v>
      </c>
      <c r="U52" s="8">
        <f>CF52</f>
        <v>928</v>
      </c>
      <c r="V52" s="8">
        <f>CI52</f>
        <v>916</v>
      </c>
      <c r="W52" s="8">
        <f>CL52</f>
        <v>971</v>
      </c>
      <c r="X52" s="8">
        <f>CO52</f>
        <v>978</v>
      </c>
      <c r="Y52" s="8">
        <f>CR52</f>
        <v>1109</v>
      </c>
      <c r="Z52" s="8">
        <f>CU52</f>
        <v>1111</v>
      </c>
      <c r="AA52" s="8">
        <f>CX52</f>
        <v>1099</v>
      </c>
      <c r="AB52" s="8">
        <f>DA52</f>
        <v>1060</v>
      </c>
      <c r="AC52" s="8">
        <f>DD52</f>
        <v>1050</v>
      </c>
      <c r="AD52" s="8">
        <f>DG52</f>
        <v>1018</v>
      </c>
      <c r="AG52" s="17"/>
      <c r="AI52" s="1" t="s">
        <v>64</v>
      </c>
      <c r="BN52" s="26">
        <v>688</v>
      </c>
      <c r="BQ52" s="26">
        <v>733</v>
      </c>
      <c r="BT52" s="26">
        <v>745</v>
      </c>
      <c r="BW52" s="26">
        <v>758</v>
      </c>
      <c r="BZ52" s="26">
        <v>902</v>
      </c>
      <c r="CC52" s="26">
        <v>1006</v>
      </c>
      <c r="CF52" s="26">
        <v>928</v>
      </c>
      <c r="CI52" s="26">
        <v>916</v>
      </c>
      <c r="CJ52" s="26"/>
      <c r="CK52" s="26"/>
      <c r="CL52" s="26">
        <v>971</v>
      </c>
      <c r="CO52" s="26">
        <v>978</v>
      </c>
      <c r="CR52" s="26">
        <v>1109</v>
      </c>
      <c r="CU52" s="26">
        <v>1111</v>
      </c>
      <c r="CX52" s="26">
        <v>1099</v>
      </c>
      <c r="DA52" s="26">
        <v>1060</v>
      </c>
      <c r="DD52" s="26">
        <v>1050</v>
      </c>
      <c r="DG52" s="26">
        <v>1018</v>
      </c>
    </row>
    <row r="53" spans="1:111" ht="13.5" customHeight="1" x14ac:dyDescent="0.2">
      <c r="A53" s="16"/>
      <c r="D53" s="11" t="s">
        <v>59</v>
      </c>
      <c r="E53" s="1" t="s">
        <v>63</v>
      </c>
      <c r="H53" s="14"/>
      <c r="O53" s="13">
        <f>IF(BN52&gt;0,(BN53/BN52),"")</f>
        <v>5.232558139534884E-2</v>
      </c>
      <c r="P53" s="13">
        <f>IF(BQ52&gt;0,(BQ53/BQ52),"")</f>
        <v>6.0027285129604369E-2</v>
      </c>
      <c r="Q53" s="13">
        <f>IF(BT52&gt;0,(BT53/BT52),"")</f>
        <v>6.5771812080536909E-2</v>
      </c>
      <c r="R53" s="13">
        <f>IF(BW52&gt;0,(BW53/BW52),"")</f>
        <v>9.894459102902374E-2</v>
      </c>
      <c r="S53" s="13">
        <f>IF(BZ52&gt;0,(BZ53/BZ52),"")</f>
        <v>3.9911308203991129E-2</v>
      </c>
      <c r="T53" s="13">
        <f>IF(CC52&gt;0,(CC53/CC52),"")</f>
        <v>4.8707753479125246E-2</v>
      </c>
      <c r="U53" s="13">
        <f>CF53/CF$52</f>
        <v>9.8060344827586202E-2</v>
      </c>
      <c r="V53" s="13">
        <f>CI53/CI$52</f>
        <v>3.2751091703056769E-2</v>
      </c>
      <c r="W53" s="13">
        <f>CL53/CL$52</f>
        <v>3.9134912461380018E-2</v>
      </c>
      <c r="X53" s="13">
        <f>CO53/CO$52</f>
        <v>3.8854805725971372E-2</v>
      </c>
      <c r="Y53" s="13">
        <f>CR53/CR$52</f>
        <v>2.7051397655545536E-2</v>
      </c>
      <c r="Z53" s="13">
        <f>CU53/CU$52</f>
        <v>2.1602160216021602E-2</v>
      </c>
      <c r="AA53" s="13">
        <f>CX53/CX$52</f>
        <v>2.8207461328480437E-2</v>
      </c>
      <c r="AB53" s="13">
        <f>DA53/DA$52</f>
        <v>2.6415094339622643E-2</v>
      </c>
      <c r="AC53" s="13">
        <f>DD53/DD$52</f>
        <v>2.0952380952380951E-2</v>
      </c>
      <c r="AD53" s="13">
        <f>DG53/DG$52</f>
        <v>1.4734774066797643E-2</v>
      </c>
      <c r="AG53" s="17"/>
      <c r="AI53" s="11" t="s">
        <v>59</v>
      </c>
      <c r="AJ53" s="1" t="s">
        <v>63</v>
      </c>
      <c r="BN53" s="26">
        <v>36</v>
      </c>
      <c r="BQ53" s="26">
        <v>44</v>
      </c>
      <c r="BT53" s="26">
        <v>49</v>
      </c>
      <c r="BW53" s="26">
        <v>75</v>
      </c>
      <c r="BZ53" s="26">
        <v>36</v>
      </c>
      <c r="CC53" s="26">
        <v>49</v>
      </c>
      <c r="CF53" s="26">
        <v>91</v>
      </c>
      <c r="CI53" s="26">
        <v>30</v>
      </c>
      <c r="CJ53" s="26"/>
      <c r="CK53" s="26"/>
      <c r="CL53" s="26">
        <v>38</v>
      </c>
      <c r="CO53" s="26">
        <v>38</v>
      </c>
      <c r="CR53" s="26">
        <v>30</v>
      </c>
      <c r="CU53" s="26">
        <v>24</v>
      </c>
      <c r="CX53" s="26">
        <v>31</v>
      </c>
      <c r="DA53" s="26">
        <v>28</v>
      </c>
      <c r="DD53" s="26">
        <v>22</v>
      </c>
      <c r="DG53" s="26">
        <v>15</v>
      </c>
    </row>
    <row r="54" spans="1:111" ht="13.5" customHeight="1" x14ac:dyDescent="0.2">
      <c r="A54" s="16"/>
      <c r="D54" s="2"/>
      <c r="O54" s="11">
        <f>IF(BN52&gt;0,(BN54/BN52),"")</f>
        <v>0.5058139534883721</v>
      </c>
      <c r="P54" s="11">
        <f>IF(BQ52&gt;0,(BQ54/BQ52),"")</f>
        <v>0.48840381991814463</v>
      </c>
      <c r="Q54" s="11">
        <f>IF(BT52&gt;0,(BT54/BT52),"")</f>
        <v>0.50872483221476505</v>
      </c>
      <c r="R54" s="11">
        <f>IF(BW52&gt;0,(BW54/BW52),"")</f>
        <v>0.54353562005277045</v>
      </c>
      <c r="S54" s="11">
        <f>IF(BZ52&gt;0,(BZ54/BZ52),"")</f>
        <v>0.49889135254988914</v>
      </c>
      <c r="T54" s="11">
        <f>IF(CC52&gt;0,(CC54/CC52),"")</f>
        <v>0.48409542743538769</v>
      </c>
      <c r="U54" s="11">
        <f>CF54/CF$52</f>
        <v>0.57327586206896552</v>
      </c>
      <c r="V54" s="11">
        <f>CI54/CI$52</f>
        <v>0.54585152838427953</v>
      </c>
      <c r="W54" s="11">
        <f>CL54/CL$52</f>
        <v>0.56127703398558182</v>
      </c>
      <c r="X54" s="11">
        <f>CO54/CO$52</f>
        <v>0.53987730061349692</v>
      </c>
      <c r="Y54" s="11">
        <f>CR54/CR$52</f>
        <v>0.51307484220018029</v>
      </c>
      <c r="Z54" s="11">
        <f>CU54/CU$52</f>
        <v>0.50675067506750671</v>
      </c>
      <c r="AA54" s="11">
        <f>CX54/CX$52</f>
        <v>0.52320291173794353</v>
      </c>
      <c r="AB54" s="11">
        <f>DA54/DA$52</f>
        <v>0.52264150943396226</v>
      </c>
      <c r="AC54" s="11">
        <f>DD54/DD$52</f>
        <v>0.56000000000000005</v>
      </c>
      <c r="AD54" s="11">
        <f>DG54/DG$52</f>
        <v>0.58349705304518662</v>
      </c>
      <c r="AG54" s="17"/>
      <c r="AJ54" s="5" t="s">
        <v>89</v>
      </c>
      <c r="AQ54" s="53"/>
      <c r="AR54" s="53"/>
      <c r="AS54" s="53"/>
      <c r="BN54" s="26">
        <f>BN17+BN53</f>
        <v>348</v>
      </c>
      <c r="BQ54" s="26">
        <f>BQ17+BQ53</f>
        <v>358</v>
      </c>
      <c r="BT54" s="26">
        <f>BT17+BT53</f>
        <v>379</v>
      </c>
      <c r="BW54" s="26">
        <f>BW17+BW53</f>
        <v>412</v>
      </c>
      <c r="BZ54" s="26">
        <f>BZ17+BZ53</f>
        <v>450</v>
      </c>
      <c r="CC54" s="26">
        <f>CC17+CC53</f>
        <v>487</v>
      </c>
      <c r="CF54" s="26">
        <f>CF17+CF53</f>
        <v>532</v>
      </c>
      <c r="CI54" s="26">
        <f>CI17+CI53</f>
        <v>500</v>
      </c>
      <c r="CJ54" s="26"/>
      <c r="CK54" s="26"/>
      <c r="CL54" s="26">
        <f>CL17+CL53</f>
        <v>545</v>
      </c>
      <c r="CO54" s="26">
        <f>CO17+CO53</f>
        <v>528</v>
      </c>
      <c r="CR54" s="26">
        <f>CR17+CR53</f>
        <v>569</v>
      </c>
      <c r="CU54" s="26">
        <f>CU17+CU53</f>
        <v>563</v>
      </c>
      <c r="CX54" s="26">
        <f>CX17+CX53</f>
        <v>575</v>
      </c>
      <c r="DA54" s="26">
        <f>DA17+DA53</f>
        <v>554</v>
      </c>
      <c r="DD54" s="26">
        <f>DD17+DD53</f>
        <v>588</v>
      </c>
      <c r="DG54" s="26">
        <f>DG17+DG53</f>
        <v>594</v>
      </c>
    </row>
    <row r="55" spans="1:111" ht="13.5" customHeight="1" x14ac:dyDescent="0.2">
      <c r="A55" s="16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7"/>
    </row>
    <row r="56" spans="1:111" ht="13.5" customHeight="1" x14ac:dyDescent="0.2">
      <c r="A56" s="16"/>
      <c r="AG56" s="17"/>
    </row>
    <row r="57" spans="1:111" ht="13.5" customHeight="1" x14ac:dyDescent="0.2">
      <c r="A57" s="16"/>
      <c r="B57" s="1" t="s">
        <v>81</v>
      </c>
      <c r="AG57" s="17"/>
    </row>
    <row r="58" spans="1:111" ht="13.5" customHeight="1" x14ac:dyDescent="0.2">
      <c r="A58" s="16"/>
      <c r="B58" s="1" t="s">
        <v>82</v>
      </c>
      <c r="AG58" s="17"/>
      <c r="CX58" s="26"/>
    </row>
    <row r="59" spans="1:111" ht="13.5" customHeight="1" x14ac:dyDescent="0.2">
      <c r="A59" s="16"/>
      <c r="AG59" s="17"/>
    </row>
    <row r="60" spans="1:111" ht="13.5" customHeight="1" x14ac:dyDescent="0.25">
      <c r="A60" s="16"/>
      <c r="B60" s="62" t="s">
        <v>66</v>
      </c>
      <c r="C60" s="62"/>
      <c r="D60" s="62"/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2"/>
      <c r="R60" s="62"/>
      <c r="S60" s="62"/>
      <c r="T60" s="63"/>
      <c r="U60" s="63"/>
      <c r="V60" s="63"/>
      <c r="W60" s="63"/>
      <c r="X60" s="63"/>
      <c r="Y60" s="63"/>
      <c r="Z60" s="63"/>
      <c r="AA60" s="55"/>
      <c r="AG60" s="17"/>
      <c r="AK60" s="39"/>
      <c r="AL60" s="39"/>
      <c r="AM60" s="39"/>
      <c r="AN60" s="39"/>
      <c r="AO60" s="39"/>
      <c r="AP60" s="39"/>
      <c r="AQ60" s="39"/>
      <c r="AR60" s="39"/>
    </row>
    <row r="61" spans="1:111" ht="13.5" hidden="1" customHeight="1" x14ac:dyDescent="0.2">
      <c r="A61" s="16"/>
      <c r="B61" s="1" t="s">
        <v>68</v>
      </c>
      <c r="AG61" s="18"/>
    </row>
    <row r="62" spans="1:111" ht="13.5" customHeight="1" x14ac:dyDescent="0.25">
      <c r="A62" s="19"/>
      <c r="B62" s="64" t="s">
        <v>67</v>
      </c>
      <c r="C62" s="64"/>
      <c r="D62" s="64"/>
      <c r="E62" s="64"/>
      <c r="F62" s="64"/>
      <c r="G62" s="64"/>
      <c r="H62" s="64"/>
      <c r="I62" s="64"/>
      <c r="J62" s="64"/>
      <c r="K62" s="64"/>
      <c r="L62" s="64"/>
      <c r="M62" s="64"/>
      <c r="N62" s="64"/>
      <c r="O62" s="64"/>
      <c r="P62" s="64"/>
      <c r="Q62" s="64"/>
      <c r="R62" s="64"/>
      <c r="S62" s="64"/>
      <c r="T62" s="64"/>
      <c r="U62" s="64"/>
      <c r="V62" s="64"/>
      <c r="W62" s="64"/>
      <c r="X62" s="64"/>
      <c r="Y62" s="64"/>
      <c r="Z62" s="64"/>
      <c r="AA62" s="65"/>
      <c r="AB62" s="22"/>
      <c r="AC62" s="22"/>
      <c r="AD62" s="22"/>
      <c r="AE62" s="22"/>
      <c r="AF62" s="22" t="s">
        <v>127</v>
      </c>
      <c r="AG62" s="20"/>
    </row>
  </sheetData>
  <mergeCells count="95">
    <mergeCell ref="BI8:BK8"/>
    <mergeCell ref="BF7:BH7"/>
    <mergeCell ref="CD7:CF7"/>
    <mergeCell ref="CG7:CI7"/>
    <mergeCell ref="BO7:BQ7"/>
    <mergeCell ref="BR7:BT7"/>
    <mergeCell ref="CG8:CI8"/>
    <mergeCell ref="BI7:BK7"/>
    <mergeCell ref="DH7:DJ7"/>
    <mergeCell ref="DH8:DJ8"/>
    <mergeCell ref="DE7:DG7"/>
    <mergeCell ref="DE8:DG8"/>
    <mergeCell ref="BU8:BW8"/>
    <mergeCell ref="CJ7:CL7"/>
    <mergeCell ref="CP7:CR7"/>
    <mergeCell ref="CJ8:CL8"/>
    <mergeCell ref="CA7:CC7"/>
    <mergeCell ref="DB7:DD7"/>
    <mergeCell ref="DB8:DD8"/>
    <mergeCell ref="DB47:DD47"/>
    <mergeCell ref="CY46:DA46"/>
    <mergeCell ref="CY47:DA47"/>
    <mergeCell ref="CD47:CF47"/>
    <mergeCell ref="AQ54:AS54"/>
    <mergeCell ref="BL47:BN47"/>
    <mergeCell ref="BX47:BZ47"/>
    <mergeCell ref="BL46:BN46"/>
    <mergeCell ref="CP47:CR47"/>
    <mergeCell ref="CJ47:CL47"/>
    <mergeCell ref="BO46:BQ46"/>
    <mergeCell ref="BR46:BT46"/>
    <mergeCell ref="CD46:CF46"/>
    <mergeCell ref="CJ46:CL46"/>
    <mergeCell ref="DB46:DD46"/>
    <mergeCell ref="CV46:CX46"/>
    <mergeCell ref="BX46:BZ46"/>
    <mergeCell ref="CY7:DA7"/>
    <mergeCell ref="CY8:DA8"/>
    <mergeCell ref="CS46:CU46"/>
    <mergeCell ref="CV7:CX7"/>
    <mergeCell ref="CV8:CX8"/>
    <mergeCell ref="CP8:CR8"/>
    <mergeCell ref="CP46:CR46"/>
    <mergeCell ref="CM7:CO7"/>
    <mergeCell ref="CM8:CO8"/>
    <mergeCell ref="CD8:CF8"/>
    <mergeCell ref="CG46:CI46"/>
    <mergeCell ref="CA47:CC47"/>
    <mergeCell ref="A2:AG2"/>
    <mergeCell ref="AQ7:AS7"/>
    <mergeCell ref="AT7:AV7"/>
    <mergeCell ref="BF8:BH8"/>
    <mergeCell ref="AN8:AP8"/>
    <mergeCell ref="AQ8:AS8"/>
    <mergeCell ref="AT8:AV8"/>
    <mergeCell ref="AW8:AY8"/>
    <mergeCell ref="AN7:AP7"/>
    <mergeCell ref="AK7:AM7"/>
    <mergeCell ref="AK8:AM8"/>
    <mergeCell ref="AZ8:BB8"/>
    <mergeCell ref="AW7:AY7"/>
    <mergeCell ref="AZ7:BB7"/>
    <mergeCell ref="BC7:BE7"/>
    <mergeCell ref="DK7:DM7"/>
    <mergeCell ref="DK8:DM8"/>
    <mergeCell ref="AK12:DM12"/>
    <mergeCell ref="AK30:DM30"/>
    <mergeCell ref="AK36:DM36"/>
    <mergeCell ref="BL8:BN8"/>
    <mergeCell ref="BO8:BQ8"/>
    <mergeCell ref="CS7:CU7"/>
    <mergeCell ref="CS8:CU8"/>
    <mergeCell ref="BR8:BT8"/>
    <mergeCell ref="BX8:BZ8"/>
    <mergeCell ref="CA8:CC8"/>
    <mergeCell ref="BU7:BW7"/>
    <mergeCell ref="BX7:BZ7"/>
    <mergeCell ref="BL7:BN7"/>
    <mergeCell ref="BC8:BE8"/>
    <mergeCell ref="B62:AA62"/>
    <mergeCell ref="DE46:DG46"/>
    <mergeCell ref="DE47:DG47"/>
    <mergeCell ref="AK51:DG51"/>
    <mergeCell ref="CP42:DM42"/>
    <mergeCell ref="B60:AA60"/>
    <mergeCell ref="CV47:CX47"/>
    <mergeCell ref="CA46:CC46"/>
    <mergeCell ref="CM46:CO46"/>
    <mergeCell ref="CS47:CU47"/>
    <mergeCell ref="BO47:BQ47"/>
    <mergeCell ref="BR47:BT47"/>
    <mergeCell ref="BU47:BW47"/>
    <mergeCell ref="BU46:BW46"/>
    <mergeCell ref="CG47:CI47"/>
    <mergeCell ref="CM47:CO47"/>
  </mergeCells>
  <hyperlinks>
    <hyperlink ref="B62:Q62" r:id="rId1" display="Source: IPEDS Graduation Rates 200 Survey (GR200)" xr:uid="{8C7A3293-3AFA-4820-B03D-9D9F8BFD961C}"/>
    <hyperlink ref="B60:P60" r:id="rId2" display="Source: IPEDS Graduation Rate Survey (GRS)" xr:uid="{C0B76FEB-815E-4DE5-8D45-29A2B155DB76}"/>
    <hyperlink ref="B60:W60" r:id="rId3" display="Source: IPEDS GRS, Graduation Rate Survey" xr:uid="{AA785091-503B-4083-9C68-4FAC18EBA560}"/>
    <hyperlink ref="B62:W62" r:id="rId4" display="Source: IPEDS GR200, Graduation Rates 200 Survey" xr:uid="{603C0907-D30E-490C-9144-47D3D548BC5A}"/>
    <hyperlink ref="B60:Y60" r:id="rId5" display="Source: IPEDS GRS, Graduation Rate Survey" xr:uid="{0EBC78AF-7FA1-4148-BD22-C049A329D1A5}"/>
    <hyperlink ref="B62:Y62" r:id="rId6" display="Source: IPEDS GR200, Graduation Rates 200 Survey" xr:uid="{0AD8E976-DA2F-4DFD-BB99-9E00A3D3AB51}"/>
    <hyperlink ref="B60:Z60" r:id="rId7" display="Source: IPEDS GRS, Graduation Rate Survey" xr:uid="{B8092CBE-1B3B-4795-9E8D-AD5634BC203D}"/>
    <hyperlink ref="B62:Z62" r:id="rId8" display="Source: IPEDS GR200, Graduation Rates 200 Survey" xr:uid="{904880CF-8FA3-41E4-8423-E440E122AF80}"/>
  </hyperlinks>
  <printOptions horizontalCentered="1"/>
  <pageMargins left="0.7" right="0.45" top="0.5" bottom="0.5" header="0.3" footer="0.3"/>
  <pageSetup scale="93" orientation="portrait" r:id="rId9"/>
  <ignoredErrors>
    <ignoredError sqref="AK17:CL17 CM17:CN17 CP17:CQ17 DE17:DF17 DE35:DF35 BO35:BP35 BO41:BP41 AT35:BL35 AT41:BM41 DL41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DM60"/>
  <sheetViews>
    <sheetView zoomScaleNormal="100" workbookViewId="0"/>
  </sheetViews>
  <sheetFormatPr defaultRowHeight="13.5" customHeight="1" x14ac:dyDescent="0.2"/>
  <cols>
    <col min="1" max="3" width="2.7109375" style="1" customWidth="1"/>
    <col min="4" max="4" width="8.7109375" style="1" customWidth="1"/>
    <col min="5" max="5" width="16.7109375" style="1" customWidth="1"/>
    <col min="6" max="26" width="10.7109375" style="1" hidden="1" customWidth="1"/>
    <col min="27" max="32" width="10.7109375" style="1" customWidth="1"/>
    <col min="33" max="33" width="2.7109375" style="1" customWidth="1"/>
    <col min="34" max="34" width="9.140625" style="1"/>
    <col min="35" max="35" width="9.140625" style="1" customWidth="1"/>
    <col min="36" max="36" width="16.7109375" style="1" customWidth="1"/>
    <col min="37" max="99" width="7.140625" style="1" hidden="1" customWidth="1"/>
    <col min="100" max="117" width="7.140625" style="1" customWidth="1"/>
    <col min="118" max="231" width="9.140625" style="1"/>
    <col min="232" max="232" width="2.42578125" style="1" customWidth="1"/>
    <col min="233" max="233" width="10.42578125" style="1" customWidth="1"/>
    <col min="234" max="234" width="0" style="1" hidden="1" customWidth="1"/>
    <col min="235" max="235" width="13.42578125" style="1" customWidth="1"/>
    <col min="236" max="271" width="0" style="1" hidden="1" customWidth="1"/>
    <col min="272" max="286" width="6.7109375" style="1" customWidth="1"/>
    <col min="287" max="287" width="9.140625" style="1"/>
    <col min="288" max="288" width="10.42578125" style="1" customWidth="1"/>
    <col min="289" max="289" width="14.5703125" style="1" customWidth="1"/>
    <col min="290" max="325" width="0" style="1" hidden="1" customWidth="1"/>
    <col min="326" max="340" width="6.7109375" style="1" customWidth="1"/>
    <col min="341" max="487" width="9.140625" style="1"/>
    <col min="488" max="488" width="2.42578125" style="1" customWidth="1"/>
    <col min="489" max="489" width="10.42578125" style="1" customWidth="1"/>
    <col min="490" max="490" width="0" style="1" hidden="1" customWidth="1"/>
    <col min="491" max="491" width="13.42578125" style="1" customWidth="1"/>
    <col min="492" max="527" width="0" style="1" hidden="1" customWidth="1"/>
    <col min="528" max="542" width="6.7109375" style="1" customWidth="1"/>
    <col min="543" max="543" width="9.140625" style="1"/>
    <col min="544" max="544" width="10.42578125" style="1" customWidth="1"/>
    <col min="545" max="545" width="14.5703125" style="1" customWidth="1"/>
    <col min="546" max="581" width="0" style="1" hidden="1" customWidth="1"/>
    <col min="582" max="596" width="6.7109375" style="1" customWidth="1"/>
    <col min="597" max="743" width="9.140625" style="1"/>
    <col min="744" max="744" width="2.42578125" style="1" customWidth="1"/>
    <col min="745" max="745" width="10.42578125" style="1" customWidth="1"/>
    <col min="746" max="746" width="0" style="1" hidden="1" customWidth="1"/>
    <col min="747" max="747" width="13.42578125" style="1" customWidth="1"/>
    <col min="748" max="783" width="0" style="1" hidden="1" customWidth="1"/>
    <col min="784" max="798" width="6.7109375" style="1" customWidth="1"/>
    <col min="799" max="799" width="9.140625" style="1"/>
    <col min="800" max="800" width="10.42578125" style="1" customWidth="1"/>
    <col min="801" max="801" width="14.5703125" style="1" customWidth="1"/>
    <col min="802" max="837" width="0" style="1" hidden="1" customWidth="1"/>
    <col min="838" max="852" width="6.7109375" style="1" customWidth="1"/>
    <col min="853" max="999" width="9.140625" style="1"/>
    <col min="1000" max="1000" width="2.42578125" style="1" customWidth="1"/>
    <col min="1001" max="1001" width="10.42578125" style="1" customWidth="1"/>
    <col min="1002" max="1002" width="0" style="1" hidden="1" customWidth="1"/>
    <col min="1003" max="1003" width="13.42578125" style="1" customWidth="1"/>
    <col min="1004" max="1039" width="0" style="1" hidden="1" customWidth="1"/>
    <col min="1040" max="1054" width="6.7109375" style="1" customWidth="1"/>
    <col min="1055" max="1055" width="9.140625" style="1"/>
    <col min="1056" max="1056" width="10.42578125" style="1" customWidth="1"/>
    <col min="1057" max="1057" width="14.5703125" style="1" customWidth="1"/>
    <col min="1058" max="1093" width="0" style="1" hidden="1" customWidth="1"/>
    <col min="1094" max="1108" width="6.7109375" style="1" customWidth="1"/>
    <col min="1109" max="1255" width="9.140625" style="1"/>
    <col min="1256" max="1256" width="2.42578125" style="1" customWidth="1"/>
    <col min="1257" max="1257" width="10.42578125" style="1" customWidth="1"/>
    <col min="1258" max="1258" width="0" style="1" hidden="1" customWidth="1"/>
    <col min="1259" max="1259" width="13.42578125" style="1" customWidth="1"/>
    <col min="1260" max="1295" width="0" style="1" hidden="1" customWidth="1"/>
    <col min="1296" max="1310" width="6.7109375" style="1" customWidth="1"/>
    <col min="1311" max="1311" width="9.140625" style="1"/>
    <col min="1312" max="1312" width="10.42578125" style="1" customWidth="1"/>
    <col min="1313" max="1313" width="14.5703125" style="1" customWidth="1"/>
    <col min="1314" max="1349" width="0" style="1" hidden="1" customWidth="1"/>
    <col min="1350" max="1364" width="6.7109375" style="1" customWidth="1"/>
    <col min="1365" max="1511" width="9.140625" style="1"/>
    <col min="1512" max="1512" width="2.42578125" style="1" customWidth="1"/>
    <col min="1513" max="1513" width="10.42578125" style="1" customWidth="1"/>
    <col min="1514" max="1514" width="0" style="1" hidden="1" customWidth="1"/>
    <col min="1515" max="1515" width="13.42578125" style="1" customWidth="1"/>
    <col min="1516" max="1551" width="0" style="1" hidden="1" customWidth="1"/>
    <col min="1552" max="1566" width="6.7109375" style="1" customWidth="1"/>
    <col min="1567" max="1567" width="9.140625" style="1"/>
    <col min="1568" max="1568" width="10.42578125" style="1" customWidth="1"/>
    <col min="1569" max="1569" width="14.5703125" style="1" customWidth="1"/>
    <col min="1570" max="1605" width="0" style="1" hidden="1" customWidth="1"/>
    <col min="1606" max="1620" width="6.7109375" style="1" customWidth="1"/>
    <col min="1621" max="1767" width="9.140625" style="1"/>
    <col min="1768" max="1768" width="2.42578125" style="1" customWidth="1"/>
    <col min="1769" max="1769" width="10.42578125" style="1" customWidth="1"/>
    <col min="1770" max="1770" width="0" style="1" hidden="1" customWidth="1"/>
    <col min="1771" max="1771" width="13.42578125" style="1" customWidth="1"/>
    <col min="1772" max="1807" width="0" style="1" hidden="1" customWidth="1"/>
    <col min="1808" max="1822" width="6.7109375" style="1" customWidth="1"/>
    <col min="1823" max="1823" width="9.140625" style="1"/>
    <col min="1824" max="1824" width="10.42578125" style="1" customWidth="1"/>
    <col min="1825" max="1825" width="14.5703125" style="1" customWidth="1"/>
    <col min="1826" max="1861" width="0" style="1" hidden="1" customWidth="1"/>
    <col min="1862" max="1876" width="6.7109375" style="1" customWidth="1"/>
    <col min="1877" max="2023" width="9.140625" style="1"/>
    <col min="2024" max="2024" width="2.42578125" style="1" customWidth="1"/>
    <col min="2025" max="2025" width="10.42578125" style="1" customWidth="1"/>
    <col min="2026" max="2026" width="0" style="1" hidden="1" customWidth="1"/>
    <col min="2027" max="2027" width="13.42578125" style="1" customWidth="1"/>
    <col min="2028" max="2063" width="0" style="1" hidden="1" customWidth="1"/>
    <col min="2064" max="2078" width="6.7109375" style="1" customWidth="1"/>
    <col min="2079" max="2079" width="9.140625" style="1"/>
    <col min="2080" max="2080" width="10.42578125" style="1" customWidth="1"/>
    <col min="2081" max="2081" width="14.5703125" style="1" customWidth="1"/>
    <col min="2082" max="2117" width="0" style="1" hidden="1" customWidth="1"/>
    <col min="2118" max="2132" width="6.7109375" style="1" customWidth="1"/>
    <col min="2133" max="2279" width="9.140625" style="1"/>
    <col min="2280" max="2280" width="2.42578125" style="1" customWidth="1"/>
    <col min="2281" max="2281" width="10.42578125" style="1" customWidth="1"/>
    <col min="2282" max="2282" width="0" style="1" hidden="1" customWidth="1"/>
    <col min="2283" max="2283" width="13.42578125" style="1" customWidth="1"/>
    <col min="2284" max="2319" width="0" style="1" hidden="1" customWidth="1"/>
    <col min="2320" max="2334" width="6.7109375" style="1" customWidth="1"/>
    <col min="2335" max="2335" width="9.140625" style="1"/>
    <col min="2336" max="2336" width="10.42578125" style="1" customWidth="1"/>
    <col min="2337" max="2337" width="14.5703125" style="1" customWidth="1"/>
    <col min="2338" max="2373" width="0" style="1" hidden="1" customWidth="1"/>
    <col min="2374" max="2388" width="6.7109375" style="1" customWidth="1"/>
    <col min="2389" max="2535" width="9.140625" style="1"/>
    <col min="2536" max="2536" width="2.42578125" style="1" customWidth="1"/>
    <col min="2537" max="2537" width="10.42578125" style="1" customWidth="1"/>
    <col min="2538" max="2538" width="0" style="1" hidden="1" customWidth="1"/>
    <col min="2539" max="2539" width="13.42578125" style="1" customWidth="1"/>
    <col min="2540" max="2575" width="0" style="1" hidden="1" customWidth="1"/>
    <col min="2576" max="2590" width="6.7109375" style="1" customWidth="1"/>
    <col min="2591" max="2591" width="9.140625" style="1"/>
    <col min="2592" max="2592" width="10.42578125" style="1" customWidth="1"/>
    <col min="2593" max="2593" width="14.5703125" style="1" customWidth="1"/>
    <col min="2594" max="2629" width="0" style="1" hidden="1" customWidth="1"/>
    <col min="2630" max="2644" width="6.7109375" style="1" customWidth="1"/>
    <col min="2645" max="2791" width="9.140625" style="1"/>
    <col min="2792" max="2792" width="2.42578125" style="1" customWidth="1"/>
    <col min="2793" max="2793" width="10.42578125" style="1" customWidth="1"/>
    <col min="2794" max="2794" width="0" style="1" hidden="1" customWidth="1"/>
    <col min="2795" max="2795" width="13.42578125" style="1" customWidth="1"/>
    <col min="2796" max="2831" width="0" style="1" hidden="1" customWidth="1"/>
    <col min="2832" max="2846" width="6.7109375" style="1" customWidth="1"/>
    <col min="2847" max="2847" width="9.140625" style="1"/>
    <col min="2848" max="2848" width="10.42578125" style="1" customWidth="1"/>
    <col min="2849" max="2849" width="14.5703125" style="1" customWidth="1"/>
    <col min="2850" max="2885" width="0" style="1" hidden="1" customWidth="1"/>
    <col min="2886" max="2900" width="6.7109375" style="1" customWidth="1"/>
    <col min="2901" max="3047" width="9.140625" style="1"/>
    <col min="3048" max="3048" width="2.42578125" style="1" customWidth="1"/>
    <col min="3049" max="3049" width="10.42578125" style="1" customWidth="1"/>
    <col min="3050" max="3050" width="0" style="1" hidden="1" customWidth="1"/>
    <col min="3051" max="3051" width="13.42578125" style="1" customWidth="1"/>
    <col min="3052" max="3087" width="0" style="1" hidden="1" customWidth="1"/>
    <col min="3088" max="3102" width="6.7109375" style="1" customWidth="1"/>
    <col min="3103" max="3103" width="9.140625" style="1"/>
    <col min="3104" max="3104" width="10.42578125" style="1" customWidth="1"/>
    <col min="3105" max="3105" width="14.5703125" style="1" customWidth="1"/>
    <col min="3106" max="3141" width="0" style="1" hidden="1" customWidth="1"/>
    <col min="3142" max="3156" width="6.7109375" style="1" customWidth="1"/>
    <col min="3157" max="3303" width="9.140625" style="1"/>
    <col min="3304" max="3304" width="2.42578125" style="1" customWidth="1"/>
    <col min="3305" max="3305" width="10.42578125" style="1" customWidth="1"/>
    <col min="3306" max="3306" width="0" style="1" hidden="1" customWidth="1"/>
    <col min="3307" max="3307" width="13.42578125" style="1" customWidth="1"/>
    <col min="3308" max="3343" width="0" style="1" hidden="1" customWidth="1"/>
    <col min="3344" max="3358" width="6.7109375" style="1" customWidth="1"/>
    <col min="3359" max="3359" width="9.140625" style="1"/>
    <col min="3360" max="3360" width="10.42578125" style="1" customWidth="1"/>
    <col min="3361" max="3361" width="14.5703125" style="1" customWidth="1"/>
    <col min="3362" max="3397" width="0" style="1" hidden="1" customWidth="1"/>
    <col min="3398" max="3412" width="6.7109375" style="1" customWidth="1"/>
    <col min="3413" max="3559" width="9.140625" style="1"/>
    <col min="3560" max="3560" width="2.42578125" style="1" customWidth="1"/>
    <col min="3561" max="3561" width="10.42578125" style="1" customWidth="1"/>
    <col min="3562" max="3562" width="0" style="1" hidden="1" customWidth="1"/>
    <col min="3563" max="3563" width="13.42578125" style="1" customWidth="1"/>
    <col min="3564" max="3599" width="0" style="1" hidden="1" customWidth="1"/>
    <col min="3600" max="3614" width="6.7109375" style="1" customWidth="1"/>
    <col min="3615" max="3615" width="9.140625" style="1"/>
    <col min="3616" max="3616" width="10.42578125" style="1" customWidth="1"/>
    <col min="3617" max="3617" width="14.5703125" style="1" customWidth="1"/>
    <col min="3618" max="3653" width="0" style="1" hidden="1" customWidth="1"/>
    <col min="3654" max="3668" width="6.7109375" style="1" customWidth="1"/>
    <col min="3669" max="3815" width="9.140625" style="1"/>
    <col min="3816" max="3816" width="2.42578125" style="1" customWidth="1"/>
    <col min="3817" max="3817" width="10.42578125" style="1" customWidth="1"/>
    <col min="3818" max="3818" width="0" style="1" hidden="1" customWidth="1"/>
    <col min="3819" max="3819" width="13.42578125" style="1" customWidth="1"/>
    <col min="3820" max="3855" width="0" style="1" hidden="1" customWidth="1"/>
    <col min="3856" max="3870" width="6.7109375" style="1" customWidth="1"/>
    <col min="3871" max="3871" width="9.140625" style="1"/>
    <col min="3872" max="3872" width="10.42578125" style="1" customWidth="1"/>
    <col min="3873" max="3873" width="14.5703125" style="1" customWidth="1"/>
    <col min="3874" max="3909" width="0" style="1" hidden="1" customWidth="1"/>
    <col min="3910" max="3924" width="6.7109375" style="1" customWidth="1"/>
    <col min="3925" max="4071" width="9.140625" style="1"/>
    <col min="4072" max="4072" width="2.42578125" style="1" customWidth="1"/>
    <col min="4073" max="4073" width="10.42578125" style="1" customWidth="1"/>
    <col min="4074" max="4074" width="0" style="1" hidden="1" customWidth="1"/>
    <col min="4075" max="4075" width="13.42578125" style="1" customWidth="1"/>
    <col min="4076" max="4111" width="0" style="1" hidden="1" customWidth="1"/>
    <col min="4112" max="4126" width="6.7109375" style="1" customWidth="1"/>
    <col min="4127" max="4127" width="9.140625" style="1"/>
    <col min="4128" max="4128" width="10.42578125" style="1" customWidth="1"/>
    <col min="4129" max="4129" width="14.5703125" style="1" customWidth="1"/>
    <col min="4130" max="4165" width="0" style="1" hidden="1" customWidth="1"/>
    <col min="4166" max="4180" width="6.7109375" style="1" customWidth="1"/>
    <col min="4181" max="4327" width="9.140625" style="1"/>
    <col min="4328" max="4328" width="2.42578125" style="1" customWidth="1"/>
    <col min="4329" max="4329" width="10.42578125" style="1" customWidth="1"/>
    <col min="4330" max="4330" width="0" style="1" hidden="1" customWidth="1"/>
    <col min="4331" max="4331" width="13.42578125" style="1" customWidth="1"/>
    <col min="4332" max="4367" width="0" style="1" hidden="1" customWidth="1"/>
    <col min="4368" max="4382" width="6.7109375" style="1" customWidth="1"/>
    <col min="4383" max="4383" width="9.140625" style="1"/>
    <col min="4384" max="4384" width="10.42578125" style="1" customWidth="1"/>
    <col min="4385" max="4385" width="14.5703125" style="1" customWidth="1"/>
    <col min="4386" max="4421" width="0" style="1" hidden="1" customWidth="1"/>
    <col min="4422" max="4436" width="6.7109375" style="1" customWidth="1"/>
    <col min="4437" max="4583" width="9.140625" style="1"/>
    <col min="4584" max="4584" width="2.42578125" style="1" customWidth="1"/>
    <col min="4585" max="4585" width="10.42578125" style="1" customWidth="1"/>
    <col min="4586" max="4586" width="0" style="1" hidden="1" customWidth="1"/>
    <col min="4587" max="4587" width="13.42578125" style="1" customWidth="1"/>
    <col min="4588" max="4623" width="0" style="1" hidden="1" customWidth="1"/>
    <col min="4624" max="4638" width="6.7109375" style="1" customWidth="1"/>
    <col min="4639" max="4639" width="9.140625" style="1"/>
    <col min="4640" max="4640" width="10.42578125" style="1" customWidth="1"/>
    <col min="4641" max="4641" width="14.5703125" style="1" customWidth="1"/>
    <col min="4642" max="4677" width="0" style="1" hidden="1" customWidth="1"/>
    <col min="4678" max="4692" width="6.7109375" style="1" customWidth="1"/>
    <col min="4693" max="4839" width="9.140625" style="1"/>
    <col min="4840" max="4840" width="2.42578125" style="1" customWidth="1"/>
    <col min="4841" max="4841" width="10.42578125" style="1" customWidth="1"/>
    <col min="4842" max="4842" width="0" style="1" hidden="1" customWidth="1"/>
    <col min="4843" max="4843" width="13.42578125" style="1" customWidth="1"/>
    <col min="4844" max="4879" width="0" style="1" hidden="1" customWidth="1"/>
    <col min="4880" max="4894" width="6.7109375" style="1" customWidth="1"/>
    <col min="4895" max="4895" width="9.140625" style="1"/>
    <col min="4896" max="4896" width="10.42578125" style="1" customWidth="1"/>
    <col min="4897" max="4897" width="14.5703125" style="1" customWidth="1"/>
    <col min="4898" max="4933" width="0" style="1" hidden="1" customWidth="1"/>
    <col min="4934" max="4948" width="6.7109375" style="1" customWidth="1"/>
    <col min="4949" max="5095" width="9.140625" style="1"/>
    <col min="5096" max="5096" width="2.42578125" style="1" customWidth="1"/>
    <col min="5097" max="5097" width="10.42578125" style="1" customWidth="1"/>
    <col min="5098" max="5098" width="0" style="1" hidden="1" customWidth="1"/>
    <col min="5099" max="5099" width="13.42578125" style="1" customWidth="1"/>
    <col min="5100" max="5135" width="0" style="1" hidden="1" customWidth="1"/>
    <col min="5136" max="5150" width="6.7109375" style="1" customWidth="1"/>
    <col min="5151" max="5151" width="9.140625" style="1"/>
    <col min="5152" max="5152" width="10.42578125" style="1" customWidth="1"/>
    <col min="5153" max="5153" width="14.5703125" style="1" customWidth="1"/>
    <col min="5154" max="5189" width="0" style="1" hidden="1" customWidth="1"/>
    <col min="5190" max="5204" width="6.7109375" style="1" customWidth="1"/>
    <col min="5205" max="5351" width="9.140625" style="1"/>
    <col min="5352" max="5352" width="2.42578125" style="1" customWidth="1"/>
    <col min="5353" max="5353" width="10.42578125" style="1" customWidth="1"/>
    <col min="5354" max="5354" width="0" style="1" hidden="1" customWidth="1"/>
    <col min="5355" max="5355" width="13.42578125" style="1" customWidth="1"/>
    <col min="5356" max="5391" width="0" style="1" hidden="1" customWidth="1"/>
    <col min="5392" max="5406" width="6.7109375" style="1" customWidth="1"/>
    <col min="5407" max="5407" width="9.140625" style="1"/>
    <col min="5408" max="5408" width="10.42578125" style="1" customWidth="1"/>
    <col min="5409" max="5409" width="14.5703125" style="1" customWidth="1"/>
    <col min="5410" max="5445" width="0" style="1" hidden="1" customWidth="1"/>
    <col min="5446" max="5460" width="6.7109375" style="1" customWidth="1"/>
    <col min="5461" max="5607" width="9.140625" style="1"/>
    <col min="5608" max="5608" width="2.42578125" style="1" customWidth="1"/>
    <col min="5609" max="5609" width="10.42578125" style="1" customWidth="1"/>
    <col min="5610" max="5610" width="0" style="1" hidden="1" customWidth="1"/>
    <col min="5611" max="5611" width="13.42578125" style="1" customWidth="1"/>
    <col min="5612" max="5647" width="0" style="1" hidden="1" customWidth="1"/>
    <col min="5648" max="5662" width="6.7109375" style="1" customWidth="1"/>
    <col min="5663" max="5663" width="9.140625" style="1"/>
    <col min="5664" max="5664" width="10.42578125" style="1" customWidth="1"/>
    <col min="5665" max="5665" width="14.5703125" style="1" customWidth="1"/>
    <col min="5666" max="5701" width="0" style="1" hidden="1" customWidth="1"/>
    <col min="5702" max="5716" width="6.7109375" style="1" customWidth="1"/>
    <col min="5717" max="5863" width="9.140625" style="1"/>
    <col min="5864" max="5864" width="2.42578125" style="1" customWidth="1"/>
    <col min="5865" max="5865" width="10.42578125" style="1" customWidth="1"/>
    <col min="5866" max="5866" width="0" style="1" hidden="1" customWidth="1"/>
    <col min="5867" max="5867" width="13.42578125" style="1" customWidth="1"/>
    <col min="5868" max="5903" width="0" style="1" hidden="1" customWidth="1"/>
    <col min="5904" max="5918" width="6.7109375" style="1" customWidth="1"/>
    <col min="5919" max="5919" width="9.140625" style="1"/>
    <col min="5920" max="5920" width="10.42578125" style="1" customWidth="1"/>
    <col min="5921" max="5921" width="14.5703125" style="1" customWidth="1"/>
    <col min="5922" max="5957" width="0" style="1" hidden="1" customWidth="1"/>
    <col min="5958" max="5972" width="6.7109375" style="1" customWidth="1"/>
    <col min="5973" max="6119" width="9.140625" style="1"/>
    <col min="6120" max="6120" width="2.42578125" style="1" customWidth="1"/>
    <col min="6121" max="6121" width="10.42578125" style="1" customWidth="1"/>
    <col min="6122" max="6122" width="0" style="1" hidden="1" customWidth="1"/>
    <col min="6123" max="6123" width="13.42578125" style="1" customWidth="1"/>
    <col min="6124" max="6159" width="0" style="1" hidden="1" customWidth="1"/>
    <col min="6160" max="6174" width="6.7109375" style="1" customWidth="1"/>
    <col min="6175" max="6175" width="9.140625" style="1"/>
    <col min="6176" max="6176" width="10.42578125" style="1" customWidth="1"/>
    <col min="6177" max="6177" width="14.5703125" style="1" customWidth="1"/>
    <col min="6178" max="6213" width="0" style="1" hidden="1" customWidth="1"/>
    <col min="6214" max="6228" width="6.7109375" style="1" customWidth="1"/>
    <col min="6229" max="6375" width="9.140625" style="1"/>
    <col min="6376" max="6376" width="2.42578125" style="1" customWidth="1"/>
    <col min="6377" max="6377" width="10.42578125" style="1" customWidth="1"/>
    <col min="6378" max="6378" width="0" style="1" hidden="1" customWidth="1"/>
    <col min="6379" max="6379" width="13.42578125" style="1" customWidth="1"/>
    <col min="6380" max="6415" width="0" style="1" hidden="1" customWidth="1"/>
    <col min="6416" max="6430" width="6.7109375" style="1" customWidth="1"/>
    <col min="6431" max="6431" width="9.140625" style="1"/>
    <col min="6432" max="6432" width="10.42578125" style="1" customWidth="1"/>
    <col min="6433" max="6433" width="14.5703125" style="1" customWidth="1"/>
    <col min="6434" max="6469" width="0" style="1" hidden="1" customWidth="1"/>
    <col min="6470" max="6484" width="6.7109375" style="1" customWidth="1"/>
    <col min="6485" max="6631" width="9.140625" style="1"/>
    <col min="6632" max="6632" width="2.42578125" style="1" customWidth="1"/>
    <col min="6633" max="6633" width="10.42578125" style="1" customWidth="1"/>
    <col min="6634" max="6634" width="0" style="1" hidden="1" customWidth="1"/>
    <col min="6635" max="6635" width="13.42578125" style="1" customWidth="1"/>
    <col min="6636" max="6671" width="0" style="1" hidden="1" customWidth="1"/>
    <col min="6672" max="6686" width="6.7109375" style="1" customWidth="1"/>
    <col min="6687" max="6687" width="9.140625" style="1"/>
    <col min="6688" max="6688" width="10.42578125" style="1" customWidth="1"/>
    <col min="6689" max="6689" width="14.5703125" style="1" customWidth="1"/>
    <col min="6690" max="6725" width="0" style="1" hidden="1" customWidth="1"/>
    <col min="6726" max="6740" width="6.7109375" style="1" customWidth="1"/>
    <col min="6741" max="6887" width="9.140625" style="1"/>
    <col min="6888" max="6888" width="2.42578125" style="1" customWidth="1"/>
    <col min="6889" max="6889" width="10.42578125" style="1" customWidth="1"/>
    <col min="6890" max="6890" width="0" style="1" hidden="1" customWidth="1"/>
    <col min="6891" max="6891" width="13.42578125" style="1" customWidth="1"/>
    <col min="6892" max="6927" width="0" style="1" hidden="1" customWidth="1"/>
    <col min="6928" max="6942" width="6.7109375" style="1" customWidth="1"/>
    <col min="6943" max="6943" width="9.140625" style="1"/>
    <col min="6944" max="6944" width="10.42578125" style="1" customWidth="1"/>
    <col min="6945" max="6945" width="14.5703125" style="1" customWidth="1"/>
    <col min="6946" max="6981" width="0" style="1" hidden="1" customWidth="1"/>
    <col min="6982" max="6996" width="6.7109375" style="1" customWidth="1"/>
    <col min="6997" max="7143" width="9.140625" style="1"/>
    <col min="7144" max="7144" width="2.42578125" style="1" customWidth="1"/>
    <col min="7145" max="7145" width="10.42578125" style="1" customWidth="1"/>
    <col min="7146" max="7146" width="0" style="1" hidden="1" customWidth="1"/>
    <col min="7147" max="7147" width="13.42578125" style="1" customWidth="1"/>
    <col min="7148" max="7183" width="0" style="1" hidden="1" customWidth="1"/>
    <col min="7184" max="7198" width="6.7109375" style="1" customWidth="1"/>
    <col min="7199" max="7199" width="9.140625" style="1"/>
    <col min="7200" max="7200" width="10.42578125" style="1" customWidth="1"/>
    <col min="7201" max="7201" width="14.5703125" style="1" customWidth="1"/>
    <col min="7202" max="7237" width="0" style="1" hidden="1" customWidth="1"/>
    <col min="7238" max="7252" width="6.7109375" style="1" customWidth="1"/>
    <col min="7253" max="7399" width="9.140625" style="1"/>
    <col min="7400" max="7400" width="2.42578125" style="1" customWidth="1"/>
    <col min="7401" max="7401" width="10.42578125" style="1" customWidth="1"/>
    <col min="7402" max="7402" width="0" style="1" hidden="1" customWidth="1"/>
    <col min="7403" max="7403" width="13.42578125" style="1" customWidth="1"/>
    <col min="7404" max="7439" width="0" style="1" hidden="1" customWidth="1"/>
    <col min="7440" max="7454" width="6.7109375" style="1" customWidth="1"/>
    <col min="7455" max="7455" width="9.140625" style="1"/>
    <col min="7456" max="7456" width="10.42578125" style="1" customWidth="1"/>
    <col min="7457" max="7457" width="14.5703125" style="1" customWidth="1"/>
    <col min="7458" max="7493" width="0" style="1" hidden="1" customWidth="1"/>
    <col min="7494" max="7508" width="6.7109375" style="1" customWidth="1"/>
    <col min="7509" max="7655" width="9.140625" style="1"/>
    <col min="7656" max="7656" width="2.42578125" style="1" customWidth="1"/>
    <col min="7657" max="7657" width="10.42578125" style="1" customWidth="1"/>
    <col min="7658" max="7658" width="0" style="1" hidden="1" customWidth="1"/>
    <col min="7659" max="7659" width="13.42578125" style="1" customWidth="1"/>
    <col min="7660" max="7695" width="0" style="1" hidden="1" customWidth="1"/>
    <col min="7696" max="7710" width="6.7109375" style="1" customWidth="1"/>
    <col min="7711" max="7711" width="9.140625" style="1"/>
    <col min="7712" max="7712" width="10.42578125" style="1" customWidth="1"/>
    <col min="7713" max="7713" width="14.5703125" style="1" customWidth="1"/>
    <col min="7714" max="7749" width="0" style="1" hidden="1" customWidth="1"/>
    <col min="7750" max="7764" width="6.7109375" style="1" customWidth="1"/>
    <col min="7765" max="7911" width="9.140625" style="1"/>
    <col min="7912" max="7912" width="2.42578125" style="1" customWidth="1"/>
    <col min="7913" max="7913" width="10.42578125" style="1" customWidth="1"/>
    <col min="7914" max="7914" width="0" style="1" hidden="1" customWidth="1"/>
    <col min="7915" max="7915" width="13.42578125" style="1" customWidth="1"/>
    <col min="7916" max="7951" width="0" style="1" hidden="1" customWidth="1"/>
    <col min="7952" max="7966" width="6.7109375" style="1" customWidth="1"/>
    <col min="7967" max="7967" width="9.140625" style="1"/>
    <col min="7968" max="7968" width="10.42578125" style="1" customWidth="1"/>
    <col min="7969" max="7969" width="14.5703125" style="1" customWidth="1"/>
    <col min="7970" max="8005" width="0" style="1" hidden="1" customWidth="1"/>
    <col min="8006" max="8020" width="6.7109375" style="1" customWidth="1"/>
    <col min="8021" max="8167" width="9.140625" style="1"/>
    <col min="8168" max="8168" width="2.42578125" style="1" customWidth="1"/>
    <col min="8169" max="8169" width="10.42578125" style="1" customWidth="1"/>
    <col min="8170" max="8170" width="0" style="1" hidden="1" customWidth="1"/>
    <col min="8171" max="8171" width="13.42578125" style="1" customWidth="1"/>
    <col min="8172" max="8207" width="0" style="1" hidden="1" customWidth="1"/>
    <col min="8208" max="8222" width="6.7109375" style="1" customWidth="1"/>
    <col min="8223" max="8223" width="9.140625" style="1"/>
    <col min="8224" max="8224" width="10.42578125" style="1" customWidth="1"/>
    <col min="8225" max="8225" width="14.5703125" style="1" customWidth="1"/>
    <col min="8226" max="8261" width="0" style="1" hidden="1" customWidth="1"/>
    <col min="8262" max="8276" width="6.7109375" style="1" customWidth="1"/>
    <col min="8277" max="8423" width="9.140625" style="1"/>
    <col min="8424" max="8424" width="2.42578125" style="1" customWidth="1"/>
    <col min="8425" max="8425" width="10.42578125" style="1" customWidth="1"/>
    <col min="8426" max="8426" width="0" style="1" hidden="1" customWidth="1"/>
    <col min="8427" max="8427" width="13.42578125" style="1" customWidth="1"/>
    <col min="8428" max="8463" width="0" style="1" hidden="1" customWidth="1"/>
    <col min="8464" max="8478" width="6.7109375" style="1" customWidth="1"/>
    <col min="8479" max="8479" width="9.140625" style="1"/>
    <col min="8480" max="8480" width="10.42578125" style="1" customWidth="1"/>
    <col min="8481" max="8481" width="14.5703125" style="1" customWidth="1"/>
    <col min="8482" max="8517" width="0" style="1" hidden="1" customWidth="1"/>
    <col min="8518" max="8532" width="6.7109375" style="1" customWidth="1"/>
    <col min="8533" max="8679" width="9.140625" style="1"/>
    <col min="8680" max="8680" width="2.42578125" style="1" customWidth="1"/>
    <col min="8681" max="8681" width="10.42578125" style="1" customWidth="1"/>
    <col min="8682" max="8682" width="0" style="1" hidden="1" customWidth="1"/>
    <col min="8683" max="8683" width="13.42578125" style="1" customWidth="1"/>
    <col min="8684" max="8719" width="0" style="1" hidden="1" customWidth="1"/>
    <col min="8720" max="8734" width="6.7109375" style="1" customWidth="1"/>
    <col min="8735" max="8735" width="9.140625" style="1"/>
    <col min="8736" max="8736" width="10.42578125" style="1" customWidth="1"/>
    <col min="8737" max="8737" width="14.5703125" style="1" customWidth="1"/>
    <col min="8738" max="8773" width="0" style="1" hidden="1" customWidth="1"/>
    <col min="8774" max="8788" width="6.7109375" style="1" customWidth="1"/>
    <col min="8789" max="8935" width="9.140625" style="1"/>
    <col min="8936" max="8936" width="2.42578125" style="1" customWidth="1"/>
    <col min="8937" max="8937" width="10.42578125" style="1" customWidth="1"/>
    <col min="8938" max="8938" width="0" style="1" hidden="1" customWidth="1"/>
    <col min="8939" max="8939" width="13.42578125" style="1" customWidth="1"/>
    <col min="8940" max="8975" width="0" style="1" hidden="1" customWidth="1"/>
    <col min="8976" max="8990" width="6.7109375" style="1" customWidth="1"/>
    <col min="8991" max="8991" width="9.140625" style="1"/>
    <col min="8992" max="8992" width="10.42578125" style="1" customWidth="1"/>
    <col min="8993" max="8993" width="14.5703125" style="1" customWidth="1"/>
    <col min="8994" max="9029" width="0" style="1" hidden="1" customWidth="1"/>
    <col min="9030" max="9044" width="6.7109375" style="1" customWidth="1"/>
    <col min="9045" max="9191" width="9.140625" style="1"/>
    <col min="9192" max="9192" width="2.42578125" style="1" customWidth="1"/>
    <col min="9193" max="9193" width="10.42578125" style="1" customWidth="1"/>
    <col min="9194" max="9194" width="0" style="1" hidden="1" customWidth="1"/>
    <col min="9195" max="9195" width="13.42578125" style="1" customWidth="1"/>
    <col min="9196" max="9231" width="0" style="1" hidden="1" customWidth="1"/>
    <col min="9232" max="9246" width="6.7109375" style="1" customWidth="1"/>
    <col min="9247" max="9247" width="9.140625" style="1"/>
    <col min="9248" max="9248" width="10.42578125" style="1" customWidth="1"/>
    <col min="9249" max="9249" width="14.5703125" style="1" customWidth="1"/>
    <col min="9250" max="9285" width="0" style="1" hidden="1" customWidth="1"/>
    <col min="9286" max="9300" width="6.7109375" style="1" customWidth="1"/>
    <col min="9301" max="9447" width="9.140625" style="1"/>
    <col min="9448" max="9448" width="2.42578125" style="1" customWidth="1"/>
    <col min="9449" max="9449" width="10.42578125" style="1" customWidth="1"/>
    <col min="9450" max="9450" width="0" style="1" hidden="1" customWidth="1"/>
    <col min="9451" max="9451" width="13.42578125" style="1" customWidth="1"/>
    <col min="9452" max="9487" width="0" style="1" hidden="1" customWidth="1"/>
    <col min="9488" max="9502" width="6.7109375" style="1" customWidth="1"/>
    <col min="9503" max="9503" width="9.140625" style="1"/>
    <col min="9504" max="9504" width="10.42578125" style="1" customWidth="1"/>
    <col min="9505" max="9505" width="14.5703125" style="1" customWidth="1"/>
    <col min="9506" max="9541" width="0" style="1" hidden="1" customWidth="1"/>
    <col min="9542" max="9556" width="6.7109375" style="1" customWidth="1"/>
    <col min="9557" max="9703" width="9.140625" style="1"/>
    <col min="9704" max="9704" width="2.42578125" style="1" customWidth="1"/>
    <col min="9705" max="9705" width="10.42578125" style="1" customWidth="1"/>
    <col min="9706" max="9706" width="0" style="1" hidden="1" customWidth="1"/>
    <col min="9707" max="9707" width="13.42578125" style="1" customWidth="1"/>
    <col min="9708" max="9743" width="0" style="1" hidden="1" customWidth="1"/>
    <col min="9744" max="9758" width="6.7109375" style="1" customWidth="1"/>
    <col min="9759" max="9759" width="9.140625" style="1"/>
    <col min="9760" max="9760" width="10.42578125" style="1" customWidth="1"/>
    <col min="9761" max="9761" width="14.5703125" style="1" customWidth="1"/>
    <col min="9762" max="9797" width="0" style="1" hidden="1" customWidth="1"/>
    <col min="9798" max="9812" width="6.7109375" style="1" customWidth="1"/>
    <col min="9813" max="9959" width="9.140625" style="1"/>
    <col min="9960" max="9960" width="2.42578125" style="1" customWidth="1"/>
    <col min="9961" max="9961" width="10.42578125" style="1" customWidth="1"/>
    <col min="9962" max="9962" width="0" style="1" hidden="1" customWidth="1"/>
    <col min="9963" max="9963" width="13.42578125" style="1" customWidth="1"/>
    <col min="9964" max="9999" width="0" style="1" hidden="1" customWidth="1"/>
    <col min="10000" max="10014" width="6.7109375" style="1" customWidth="1"/>
    <col min="10015" max="10015" width="9.140625" style="1"/>
    <col min="10016" max="10016" width="10.42578125" style="1" customWidth="1"/>
    <col min="10017" max="10017" width="14.5703125" style="1" customWidth="1"/>
    <col min="10018" max="10053" width="0" style="1" hidden="1" customWidth="1"/>
    <col min="10054" max="10068" width="6.7109375" style="1" customWidth="1"/>
    <col min="10069" max="10215" width="9.140625" style="1"/>
    <col min="10216" max="10216" width="2.42578125" style="1" customWidth="1"/>
    <col min="10217" max="10217" width="10.42578125" style="1" customWidth="1"/>
    <col min="10218" max="10218" width="0" style="1" hidden="1" customWidth="1"/>
    <col min="10219" max="10219" width="13.42578125" style="1" customWidth="1"/>
    <col min="10220" max="10255" width="0" style="1" hidden="1" customWidth="1"/>
    <col min="10256" max="10270" width="6.7109375" style="1" customWidth="1"/>
    <col min="10271" max="10271" width="9.140625" style="1"/>
    <col min="10272" max="10272" width="10.42578125" style="1" customWidth="1"/>
    <col min="10273" max="10273" width="14.5703125" style="1" customWidth="1"/>
    <col min="10274" max="10309" width="0" style="1" hidden="1" customWidth="1"/>
    <col min="10310" max="10324" width="6.7109375" style="1" customWidth="1"/>
    <col min="10325" max="10471" width="9.140625" style="1"/>
    <col min="10472" max="10472" width="2.42578125" style="1" customWidth="1"/>
    <col min="10473" max="10473" width="10.42578125" style="1" customWidth="1"/>
    <col min="10474" max="10474" width="0" style="1" hidden="1" customWidth="1"/>
    <col min="10475" max="10475" width="13.42578125" style="1" customWidth="1"/>
    <col min="10476" max="10511" width="0" style="1" hidden="1" customWidth="1"/>
    <col min="10512" max="10526" width="6.7109375" style="1" customWidth="1"/>
    <col min="10527" max="10527" width="9.140625" style="1"/>
    <col min="10528" max="10528" width="10.42578125" style="1" customWidth="1"/>
    <col min="10529" max="10529" width="14.5703125" style="1" customWidth="1"/>
    <col min="10530" max="10565" width="0" style="1" hidden="1" customWidth="1"/>
    <col min="10566" max="10580" width="6.7109375" style="1" customWidth="1"/>
    <col min="10581" max="10727" width="9.140625" style="1"/>
    <col min="10728" max="10728" width="2.42578125" style="1" customWidth="1"/>
    <col min="10729" max="10729" width="10.42578125" style="1" customWidth="1"/>
    <col min="10730" max="10730" width="0" style="1" hidden="1" customWidth="1"/>
    <col min="10731" max="10731" width="13.42578125" style="1" customWidth="1"/>
    <col min="10732" max="10767" width="0" style="1" hidden="1" customWidth="1"/>
    <col min="10768" max="10782" width="6.7109375" style="1" customWidth="1"/>
    <col min="10783" max="10783" width="9.140625" style="1"/>
    <col min="10784" max="10784" width="10.42578125" style="1" customWidth="1"/>
    <col min="10785" max="10785" width="14.5703125" style="1" customWidth="1"/>
    <col min="10786" max="10821" width="0" style="1" hidden="1" customWidth="1"/>
    <col min="10822" max="10836" width="6.7109375" style="1" customWidth="1"/>
    <col min="10837" max="10983" width="9.140625" style="1"/>
    <col min="10984" max="10984" width="2.42578125" style="1" customWidth="1"/>
    <col min="10985" max="10985" width="10.42578125" style="1" customWidth="1"/>
    <col min="10986" max="10986" width="0" style="1" hidden="1" customWidth="1"/>
    <col min="10987" max="10987" width="13.42578125" style="1" customWidth="1"/>
    <col min="10988" max="11023" width="0" style="1" hidden="1" customWidth="1"/>
    <col min="11024" max="11038" width="6.7109375" style="1" customWidth="1"/>
    <col min="11039" max="11039" width="9.140625" style="1"/>
    <col min="11040" max="11040" width="10.42578125" style="1" customWidth="1"/>
    <col min="11041" max="11041" width="14.5703125" style="1" customWidth="1"/>
    <col min="11042" max="11077" width="0" style="1" hidden="1" customWidth="1"/>
    <col min="11078" max="11092" width="6.7109375" style="1" customWidth="1"/>
    <col min="11093" max="11239" width="9.140625" style="1"/>
    <col min="11240" max="11240" width="2.42578125" style="1" customWidth="1"/>
    <col min="11241" max="11241" width="10.42578125" style="1" customWidth="1"/>
    <col min="11242" max="11242" width="0" style="1" hidden="1" customWidth="1"/>
    <col min="11243" max="11243" width="13.42578125" style="1" customWidth="1"/>
    <col min="11244" max="11279" width="0" style="1" hidden="1" customWidth="1"/>
    <col min="11280" max="11294" width="6.7109375" style="1" customWidth="1"/>
    <col min="11295" max="11295" width="9.140625" style="1"/>
    <col min="11296" max="11296" width="10.42578125" style="1" customWidth="1"/>
    <col min="11297" max="11297" width="14.5703125" style="1" customWidth="1"/>
    <col min="11298" max="11333" width="0" style="1" hidden="1" customWidth="1"/>
    <col min="11334" max="11348" width="6.7109375" style="1" customWidth="1"/>
    <col min="11349" max="11495" width="9.140625" style="1"/>
    <col min="11496" max="11496" width="2.42578125" style="1" customWidth="1"/>
    <col min="11497" max="11497" width="10.42578125" style="1" customWidth="1"/>
    <col min="11498" max="11498" width="0" style="1" hidden="1" customWidth="1"/>
    <col min="11499" max="11499" width="13.42578125" style="1" customWidth="1"/>
    <col min="11500" max="11535" width="0" style="1" hidden="1" customWidth="1"/>
    <col min="11536" max="11550" width="6.7109375" style="1" customWidth="1"/>
    <col min="11551" max="11551" width="9.140625" style="1"/>
    <col min="11552" max="11552" width="10.42578125" style="1" customWidth="1"/>
    <col min="11553" max="11553" width="14.5703125" style="1" customWidth="1"/>
    <col min="11554" max="11589" width="0" style="1" hidden="1" customWidth="1"/>
    <col min="11590" max="11604" width="6.7109375" style="1" customWidth="1"/>
    <col min="11605" max="11751" width="9.140625" style="1"/>
    <col min="11752" max="11752" width="2.42578125" style="1" customWidth="1"/>
    <col min="11753" max="11753" width="10.42578125" style="1" customWidth="1"/>
    <col min="11754" max="11754" width="0" style="1" hidden="1" customWidth="1"/>
    <col min="11755" max="11755" width="13.42578125" style="1" customWidth="1"/>
    <col min="11756" max="11791" width="0" style="1" hidden="1" customWidth="1"/>
    <col min="11792" max="11806" width="6.7109375" style="1" customWidth="1"/>
    <col min="11807" max="11807" width="9.140625" style="1"/>
    <col min="11808" max="11808" width="10.42578125" style="1" customWidth="1"/>
    <col min="11809" max="11809" width="14.5703125" style="1" customWidth="1"/>
    <col min="11810" max="11845" width="0" style="1" hidden="1" customWidth="1"/>
    <col min="11846" max="11860" width="6.7109375" style="1" customWidth="1"/>
    <col min="11861" max="12007" width="9.140625" style="1"/>
    <col min="12008" max="12008" width="2.42578125" style="1" customWidth="1"/>
    <col min="12009" max="12009" width="10.42578125" style="1" customWidth="1"/>
    <col min="12010" max="12010" width="0" style="1" hidden="1" customWidth="1"/>
    <col min="12011" max="12011" width="13.42578125" style="1" customWidth="1"/>
    <col min="12012" max="12047" width="0" style="1" hidden="1" customWidth="1"/>
    <col min="12048" max="12062" width="6.7109375" style="1" customWidth="1"/>
    <col min="12063" max="12063" width="9.140625" style="1"/>
    <col min="12064" max="12064" width="10.42578125" style="1" customWidth="1"/>
    <col min="12065" max="12065" width="14.5703125" style="1" customWidth="1"/>
    <col min="12066" max="12101" width="0" style="1" hidden="1" customWidth="1"/>
    <col min="12102" max="12116" width="6.7109375" style="1" customWidth="1"/>
    <col min="12117" max="12263" width="9.140625" style="1"/>
    <col min="12264" max="12264" width="2.42578125" style="1" customWidth="1"/>
    <col min="12265" max="12265" width="10.42578125" style="1" customWidth="1"/>
    <col min="12266" max="12266" width="0" style="1" hidden="1" customWidth="1"/>
    <col min="12267" max="12267" width="13.42578125" style="1" customWidth="1"/>
    <col min="12268" max="12303" width="0" style="1" hidden="1" customWidth="1"/>
    <col min="12304" max="12318" width="6.7109375" style="1" customWidth="1"/>
    <col min="12319" max="12319" width="9.140625" style="1"/>
    <col min="12320" max="12320" width="10.42578125" style="1" customWidth="1"/>
    <col min="12321" max="12321" width="14.5703125" style="1" customWidth="1"/>
    <col min="12322" max="12357" width="0" style="1" hidden="1" customWidth="1"/>
    <col min="12358" max="12372" width="6.7109375" style="1" customWidth="1"/>
    <col min="12373" max="12519" width="9.140625" style="1"/>
    <col min="12520" max="12520" width="2.42578125" style="1" customWidth="1"/>
    <col min="12521" max="12521" width="10.42578125" style="1" customWidth="1"/>
    <col min="12522" max="12522" width="0" style="1" hidden="1" customWidth="1"/>
    <col min="12523" max="12523" width="13.42578125" style="1" customWidth="1"/>
    <col min="12524" max="12559" width="0" style="1" hidden="1" customWidth="1"/>
    <col min="12560" max="12574" width="6.7109375" style="1" customWidth="1"/>
    <col min="12575" max="12575" width="9.140625" style="1"/>
    <col min="12576" max="12576" width="10.42578125" style="1" customWidth="1"/>
    <col min="12577" max="12577" width="14.5703125" style="1" customWidth="1"/>
    <col min="12578" max="12613" width="0" style="1" hidden="1" customWidth="1"/>
    <col min="12614" max="12628" width="6.7109375" style="1" customWidth="1"/>
    <col min="12629" max="12775" width="9.140625" style="1"/>
    <col min="12776" max="12776" width="2.42578125" style="1" customWidth="1"/>
    <col min="12777" max="12777" width="10.42578125" style="1" customWidth="1"/>
    <col min="12778" max="12778" width="0" style="1" hidden="1" customWidth="1"/>
    <col min="12779" max="12779" width="13.42578125" style="1" customWidth="1"/>
    <col min="12780" max="12815" width="0" style="1" hidden="1" customWidth="1"/>
    <col min="12816" max="12830" width="6.7109375" style="1" customWidth="1"/>
    <col min="12831" max="12831" width="9.140625" style="1"/>
    <col min="12832" max="12832" width="10.42578125" style="1" customWidth="1"/>
    <col min="12833" max="12833" width="14.5703125" style="1" customWidth="1"/>
    <col min="12834" max="12869" width="0" style="1" hidden="1" customWidth="1"/>
    <col min="12870" max="12884" width="6.7109375" style="1" customWidth="1"/>
    <col min="12885" max="13031" width="9.140625" style="1"/>
    <col min="13032" max="13032" width="2.42578125" style="1" customWidth="1"/>
    <col min="13033" max="13033" width="10.42578125" style="1" customWidth="1"/>
    <col min="13034" max="13034" width="0" style="1" hidden="1" customWidth="1"/>
    <col min="13035" max="13035" width="13.42578125" style="1" customWidth="1"/>
    <col min="13036" max="13071" width="0" style="1" hidden="1" customWidth="1"/>
    <col min="13072" max="13086" width="6.7109375" style="1" customWidth="1"/>
    <col min="13087" max="13087" width="9.140625" style="1"/>
    <col min="13088" max="13088" width="10.42578125" style="1" customWidth="1"/>
    <col min="13089" max="13089" width="14.5703125" style="1" customWidth="1"/>
    <col min="13090" max="13125" width="0" style="1" hidden="1" customWidth="1"/>
    <col min="13126" max="13140" width="6.7109375" style="1" customWidth="1"/>
    <col min="13141" max="13287" width="9.140625" style="1"/>
    <col min="13288" max="13288" width="2.42578125" style="1" customWidth="1"/>
    <col min="13289" max="13289" width="10.42578125" style="1" customWidth="1"/>
    <col min="13290" max="13290" width="0" style="1" hidden="1" customWidth="1"/>
    <col min="13291" max="13291" width="13.42578125" style="1" customWidth="1"/>
    <col min="13292" max="13327" width="0" style="1" hidden="1" customWidth="1"/>
    <col min="13328" max="13342" width="6.7109375" style="1" customWidth="1"/>
    <col min="13343" max="13343" width="9.140625" style="1"/>
    <col min="13344" max="13344" width="10.42578125" style="1" customWidth="1"/>
    <col min="13345" max="13345" width="14.5703125" style="1" customWidth="1"/>
    <col min="13346" max="13381" width="0" style="1" hidden="1" customWidth="1"/>
    <col min="13382" max="13396" width="6.7109375" style="1" customWidth="1"/>
    <col min="13397" max="13543" width="9.140625" style="1"/>
    <col min="13544" max="13544" width="2.42578125" style="1" customWidth="1"/>
    <col min="13545" max="13545" width="10.42578125" style="1" customWidth="1"/>
    <col min="13546" max="13546" width="0" style="1" hidden="1" customWidth="1"/>
    <col min="13547" max="13547" width="13.42578125" style="1" customWidth="1"/>
    <col min="13548" max="13583" width="0" style="1" hidden="1" customWidth="1"/>
    <col min="13584" max="13598" width="6.7109375" style="1" customWidth="1"/>
    <col min="13599" max="13599" width="9.140625" style="1"/>
    <col min="13600" max="13600" width="10.42578125" style="1" customWidth="1"/>
    <col min="13601" max="13601" width="14.5703125" style="1" customWidth="1"/>
    <col min="13602" max="13637" width="0" style="1" hidden="1" customWidth="1"/>
    <col min="13638" max="13652" width="6.7109375" style="1" customWidth="1"/>
    <col min="13653" max="13799" width="9.140625" style="1"/>
    <col min="13800" max="13800" width="2.42578125" style="1" customWidth="1"/>
    <col min="13801" max="13801" width="10.42578125" style="1" customWidth="1"/>
    <col min="13802" max="13802" width="0" style="1" hidden="1" customWidth="1"/>
    <col min="13803" max="13803" width="13.42578125" style="1" customWidth="1"/>
    <col min="13804" max="13839" width="0" style="1" hidden="1" customWidth="1"/>
    <col min="13840" max="13854" width="6.7109375" style="1" customWidth="1"/>
    <col min="13855" max="13855" width="9.140625" style="1"/>
    <col min="13856" max="13856" width="10.42578125" style="1" customWidth="1"/>
    <col min="13857" max="13857" width="14.5703125" style="1" customWidth="1"/>
    <col min="13858" max="13893" width="0" style="1" hidden="1" customWidth="1"/>
    <col min="13894" max="13908" width="6.7109375" style="1" customWidth="1"/>
    <col min="13909" max="14055" width="9.140625" style="1"/>
    <col min="14056" max="14056" width="2.42578125" style="1" customWidth="1"/>
    <col min="14057" max="14057" width="10.42578125" style="1" customWidth="1"/>
    <col min="14058" max="14058" width="0" style="1" hidden="1" customWidth="1"/>
    <col min="14059" max="14059" width="13.42578125" style="1" customWidth="1"/>
    <col min="14060" max="14095" width="0" style="1" hidden="1" customWidth="1"/>
    <col min="14096" max="14110" width="6.7109375" style="1" customWidth="1"/>
    <col min="14111" max="14111" width="9.140625" style="1"/>
    <col min="14112" max="14112" width="10.42578125" style="1" customWidth="1"/>
    <col min="14113" max="14113" width="14.5703125" style="1" customWidth="1"/>
    <col min="14114" max="14149" width="0" style="1" hidden="1" customWidth="1"/>
    <col min="14150" max="14164" width="6.7109375" style="1" customWidth="1"/>
    <col min="14165" max="14311" width="9.140625" style="1"/>
    <col min="14312" max="14312" width="2.42578125" style="1" customWidth="1"/>
    <col min="14313" max="14313" width="10.42578125" style="1" customWidth="1"/>
    <col min="14314" max="14314" width="0" style="1" hidden="1" customWidth="1"/>
    <col min="14315" max="14315" width="13.42578125" style="1" customWidth="1"/>
    <col min="14316" max="14351" width="0" style="1" hidden="1" customWidth="1"/>
    <col min="14352" max="14366" width="6.7109375" style="1" customWidth="1"/>
    <col min="14367" max="14367" width="9.140625" style="1"/>
    <col min="14368" max="14368" width="10.42578125" style="1" customWidth="1"/>
    <col min="14369" max="14369" width="14.5703125" style="1" customWidth="1"/>
    <col min="14370" max="14405" width="0" style="1" hidden="1" customWidth="1"/>
    <col min="14406" max="14420" width="6.7109375" style="1" customWidth="1"/>
    <col min="14421" max="14567" width="9.140625" style="1"/>
    <col min="14568" max="14568" width="2.42578125" style="1" customWidth="1"/>
    <col min="14569" max="14569" width="10.42578125" style="1" customWidth="1"/>
    <col min="14570" max="14570" width="0" style="1" hidden="1" customWidth="1"/>
    <col min="14571" max="14571" width="13.42578125" style="1" customWidth="1"/>
    <col min="14572" max="14607" width="0" style="1" hidden="1" customWidth="1"/>
    <col min="14608" max="14622" width="6.7109375" style="1" customWidth="1"/>
    <col min="14623" max="14623" width="9.140625" style="1"/>
    <col min="14624" max="14624" width="10.42578125" style="1" customWidth="1"/>
    <col min="14625" max="14625" width="14.5703125" style="1" customWidth="1"/>
    <col min="14626" max="14661" width="0" style="1" hidden="1" customWidth="1"/>
    <col min="14662" max="14676" width="6.7109375" style="1" customWidth="1"/>
    <col min="14677" max="14823" width="9.140625" style="1"/>
    <col min="14824" max="14824" width="2.42578125" style="1" customWidth="1"/>
    <col min="14825" max="14825" width="10.42578125" style="1" customWidth="1"/>
    <col min="14826" max="14826" width="0" style="1" hidden="1" customWidth="1"/>
    <col min="14827" max="14827" width="13.42578125" style="1" customWidth="1"/>
    <col min="14828" max="14863" width="0" style="1" hidden="1" customWidth="1"/>
    <col min="14864" max="14878" width="6.7109375" style="1" customWidth="1"/>
    <col min="14879" max="14879" width="9.140625" style="1"/>
    <col min="14880" max="14880" width="10.42578125" style="1" customWidth="1"/>
    <col min="14881" max="14881" width="14.5703125" style="1" customWidth="1"/>
    <col min="14882" max="14917" width="0" style="1" hidden="1" customWidth="1"/>
    <col min="14918" max="14932" width="6.7109375" style="1" customWidth="1"/>
    <col min="14933" max="15079" width="9.140625" style="1"/>
    <col min="15080" max="15080" width="2.42578125" style="1" customWidth="1"/>
    <col min="15081" max="15081" width="10.42578125" style="1" customWidth="1"/>
    <col min="15082" max="15082" width="0" style="1" hidden="1" customWidth="1"/>
    <col min="15083" max="15083" width="13.42578125" style="1" customWidth="1"/>
    <col min="15084" max="15119" width="0" style="1" hidden="1" customWidth="1"/>
    <col min="15120" max="15134" width="6.7109375" style="1" customWidth="1"/>
    <col min="15135" max="15135" width="9.140625" style="1"/>
    <col min="15136" max="15136" width="10.42578125" style="1" customWidth="1"/>
    <col min="15137" max="15137" width="14.5703125" style="1" customWidth="1"/>
    <col min="15138" max="15173" width="0" style="1" hidden="1" customWidth="1"/>
    <col min="15174" max="15188" width="6.7109375" style="1" customWidth="1"/>
    <col min="15189" max="15335" width="9.140625" style="1"/>
    <col min="15336" max="15336" width="2.42578125" style="1" customWidth="1"/>
    <col min="15337" max="15337" width="10.42578125" style="1" customWidth="1"/>
    <col min="15338" max="15338" width="0" style="1" hidden="1" customWidth="1"/>
    <col min="15339" max="15339" width="13.42578125" style="1" customWidth="1"/>
    <col min="15340" max="15375" width="0" style="1" hidden="1" customWidth="1"/>
    <col min="15376" max="15390" width="6.7109375" style="1" customWidth="1"/>
    <col min="15391" max="15391" width="9.140625" style="1"/>
    <col min="15392" max="15392" width="10.42578125" style="1" customWidth="1"/>
    <col min="15393" max="15393" width="14.5703125" style="1" customWidth="1"/>
    <col min="15394" max="15429" width="0" style="1" hidden="1" customWidth="1"/>
    <col min="15430" max="15444" width="6.7109375" style="1" customWidth="1"/>
    <col min="15445" max="15591" width="9.140625" style="1"/>
    <col min="15592" max="15592" width="2.42578125" style="1" customWidth="1"/>
    <col min="15593" max="15593" width="10.42578125" style="1" customWidth="1"/>
    <col min="15594" max="15594" width="0" style="1" hidden="1" customWidth="1"/>
    <col min="15595" max="15595" width="13.42578125" style="1" customWidth="1"/>
    <col min="15596" max="15631" width="0" style="1" hidden="1" customWidth="1"/>
    <col min="15632" max="15646" width="6.7109375" style="1" customWidth="1"/>
    <col min="15647" max="15647" width="9.140625" style="1"/>
    <col min="15648" max="15648" width="10.42578125" style="1" customWidth="1"/>
    <col min="15649" max="15649" width="14.5703125" style="1" customWidth="1"/>
    <col min="15650" max="15685" width="0" style="1" hidden="1" customWidth="1"/>
    <col min="15686" max="15700" width="6.7109375" style="1" customWidth="1"/>
    <col min="15701" max="15847" width="9.140625" style="1"/>
    <col min="15848" max="15848" width="2.42578125" style="1" customWidth="1"/>
    <col min="15849" max="15849" width="10.42578125" style="1" customWidth="1"/>
    <col min="15850" max="15850" width="0" style="1" hidden="1" customWidth="1"/>
    <col min="15851" max="15851" width="13.42578125" style="1" customWidth="1"/>
    <col min="15852" max="15887" width="0" style="1" hidden="1" customWidth="1"/>
    <col min="15888" max="15902" width="6.7109375" style="1" customWidth="1"/>
    <col min="15903" max="15903" width="9.140625" style="1"/>
    <col min="15904" max="15904" width="10.42578125" style="1" customWidth="1"/>
    <col min="15905" max="15905" width="14.5703125" style="1" customWidth="1"/>
    <col min="15906" max="15941" width="0" style="1" hidden="1" customWidth="1"/>
    <col min="15942" max="15956" width="6.7109375" style="1" customWidth="1"/>
    <col min="15957" max="16103" width="9.140625" style="1"/>
    <col min="16104" max="16104" width="2.42578125" style="1" customWidth="1"/>
    <col min="16105" max="16105" width="10.42578125" style="1" customWidth="1"/>
    <col min="16106" max="16106" width="0" style="1" hidden="1" customWidth="1"/>
    <col min="16107" max="16107" width="13.42578125" style="1" customWidth="1"/>
    <col min="16108" max="16143" width="0" style="1" hidden="1" customWidth="1"/>
    <col min="16144" max="16158" width="6.7109375" style="1" customWidth="1"/>
    <col min="16159" max="16159" width="9.140625" style="1"/>
    <col min="16160" max="16160" width="10.42578125" style="1" customWidth="1"/>
    <col min="16161" max="16161" width="14.5703125" style="1" customWidth="1"/>
    <col min="16162" max="16197" width="0" style="1" hidden="1" customWidth="1"/>
    <col min="16198" max="16212" width="6.7109375" style="1" customWidth="1"/>
    <col min="16213" max="16384" width="9.140625" style="1"/>
  </cols>
  <sheetData>
    <row r="2" spans="1:117" ht="15" customHeight="1" x14ac:dyDescent="0.25">
      <c r="A2" s="66" t="s">
        <v>20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60"/>
    </row>
    <row r="3" spans="1:117" ht="13.5" customHeight="1" x14ac:dyDescent="0.2">
      <c r="A3" s="16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7"/>
    </row>
    <row r="4" spans="1:117" ht="15" customHeight="1" x14ac:dyDescent="0.25">
      <c r="A4" s="16"/>
      <c r="B4" s="21" t="s">
        <v>22</v>
      </c>
      <c r="C4" s="21"/>
      <c r="D4" s="21"/>
      <c r="E4" s="21"/>
      <c r="AG4" s="17"/>
    </row>
    <row r="5" spans="1:117" ht="15" customHeight="1" x14ac:dyDescent="0.25">
      <c r="A5" s="16"/>
      <c r="B5" s="28" t="s">
        <v>84</v>
      </c>
      <c r="C5" s="21"/>
      <c r="D5" s="21"/>
      <c r="E5" s="21"/>
      <c r="L5" s="27"/>
      <c r="AG5" s="17"/>
      <c r="AI5" s="27" t="s">
        <v>85</v>
      </c>
    </row>
    <row r="6" spans="1:117" ht="13.5" customHeight="1" thickBot="1" x14ac:dyDescent="0.25">
      <c r="A6" s="16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17"/>
      <c r="AI6" s="27" t="s">
        <v>58</v>
      </c>
    </row>
    <row r="7" spans="1:117" ht="13.5" customHeight="1" thickTop="1" x14ac:dyDescent="0.2">
      <c r="A7" s="16"/>
      <c r="C7" s="2"/>
      <c r="D7" s="2"/>
      <c r="E7" s="2"/>
      <c r="F7" s="25" t="s">
        <v>74</v>
      </c>
      <c r="G7" s="5" t="s">
        <v>75</v>
      </c>
      <c r="H7" s="5" t="s">
        <v>76</v>
      </c>
      <c r="I7" s="5" t="s">
        <v>77</v>
      </c>
      <c r="J7" s="5" t="s">
        <v>78</v>
      </c>
      <c r="K7" s="5" t="s">
        <v>79</v>
      </c>
      <c r="L7" s="5" t="s">
        <v>73</v>
      </c>
      <c r="M7" s="5" t="s">
        <v>72</v>
      </c>
      <c r="N7" s="25" t="s">
        <v>71</v>
      </c>
      <c r="O7" s="5" t="s">
        <v>70</v>
      </c>
      <c r="P7" s="5" t="s">
        <v>69</v>
      </c>
      <c r="Q7" s="5" t="s">
        <v>40</v>
      </c>
      <c r="R7" s="5" t="s">
        <v>39</v>
      </c>
      <c r="S7" s="5" t="s">
        <v>38</v>
      </c>
      <c r="T7" s="5" t="s">
        <v>37</v>
      </c>
      <c r="U7" s="5" t="s">
        <v>36</v>
      </c>
      <c r="V7" s="5" t="s">
        <v>34</v>
      </c>
      <c r="W7" s="5" t="s">
        <v>33</v>
      </c>
      <c r="X7" s="5" t="s">
        <v>32</v>
      </c>
      <c r="Y7" s="5" t="s">
        <v>31</v>
      </c>
      <c r="Z7" s="5" t="s">
        <v>30</v>
      </c>
      <c r="AA7" s="5" t="s">
        <v>29</v>
      </c>
      <c r="AB7" s="5" t="s">
        <v>28</v>
      </c>
      <c r="AC7" s="5" t="s">
        <v>90</v>
      </c>
      <c r="AD7" s="5" t="s">
        <v>96</v>
      </c>
      <c r="AE7" s="5" t="s">
        <v>99</v>
      </c>
      <c r="AF7" s="5" t="s">
        <v>102</v>
      </c>
      <c r="AG7" s="17"/>
      <c r="AK7" s="52" t="s">
        <v>41</v>
      </c>
      <c r="AL7" s="52"/>
      <c r="AM7" s="52"/>
      <c r="AN7" s="52" t="s">
        <v>42</v>
      </c>
      <c r="AO7" s="52"/>
      <c r="AP7" s="52"/>
      <c r="AQ7" s="52" t="s">
        <v>43</v>
      </c>
      <c r="AR7" s="52"/>
      <c r="AS7" s="52"/>
      <c r="AT7" s="52" t="s">
        <v>44</v>
      </c>
      <c r="AU7" s="52"/>
      <c r="AV7" s="52"/>
      <c r="AW7" s="52" t="s">
        <v>45</v>
      </c>
      <c r="AX7" s="52"/>
      <c r="AY7" s="52"/>
      <c r="AZ7" s="52" t="s">
        <v>46</v>
      </c>
      <c r="BA7" s="52"/>
      <c r="BB7" s="52"/>
      <c r="BC7" s="52" t="s">
        <v>47</v>
      </c>
      <c r="BD7" s="52"/>
      <c r="BE7" s="52"/>
      <c r="BF7" s="52" t="s">
        <v>48</v>
      </c>
      <c r="BG7" s="52"/>
      <c r="BH7" s="52"/>
      <c r="BI7" s="52" t="s">
        <v>49</v>
      </c>
      <c r="BJ7" s="52"/>
      <c r="BK7" s="52"/>
      <c r="BL7" s="52" t="s">
        <v>50</v>
      </c>
      <c r="BM7" s="52"/>
      <c r="BN7" s="52"/>
      <c r="BO7" s="52" t="s">
        <v>51</v>
      </c>
      <c r="BP7" s="52"/>
      <c r="BQ7" s="52"/>
      <c r="BR7" s="52" t="s">
        <v>52</v>
      </c>
      <c r="BS7" s="52"/>
      <c r="BT7" s="52"/>
      <c r="BU7" s="52" t="s">
        <v>53</v>
      </c>
      <c r="BV7" s="52"/>
      <c r="BW7" s="52"/>
      <c r="BX7" s="52" t="s">
        <v>54</v>
      </c>
      <c r="BY7" s="52"/>
      <c r="BZ7" s="52"/>
      <c r="CA7" s="52" t="s">
        <v>55</v>
      </c>
      <c r="CB7" s="52"/>
      <c r="CC7" s="52"/>
      <c r="CD7" s="52" t="s">
        <v>56</v>
      </c>
      <c r="CE7" s="52"/>
      <c r="CF7" s="52"/>
      <c r="CG7" s="52" t="s">
        <v>27</v>
      </c>
      <c r="CH7" s="52"/>
      <c r="CI7" s="52"/>
      <c r="CJ7" s="52" t="s">
        <v>91</v>
      </c>
      <c r="CK7" s="52"/>
      <c r="CL7" s="52"/>
      <c r="CM7" s="52" t="s">
        <v>97</v>
      </c>
      <c r="CN7" s="52"/>
      <c r="CO7" s="52"/>
      <c r="CP7" s="52" t="s">
        <v>101</v>
      </c>
      <c r="CQ7" s="52"/>
      <c r="CR7" s="52"/>
      <c r="CS7" s="52" t="s">
        <v>104</v>
      </c>
      <c r="CT7" s="52"/>
      <c r="CU7" s="52"/>
      <c r="CV7" s="52" t="s">
        <v>106</v>
      </c>
      <c r="CW7" s="52"/>
      <c r="CX7" s="52"/>
      <c r="CY7" s="52" t="s">
        <v>108</v>
      </c>
      <c r="CZ7" s="52"/>
      <c r="DA7" s="52"/>
      <c r="DB7" s="52" t="s">
        <v>112</v>
      </c>
      <c r="DC7" s="52"/>
      <c r="DD7" s="52"/>
      <c r="DE7" s="52" t="s">
        <v>115</v>
      </c>
      <c r="DF7" s="52"/>
      <c r="DG7" s="52"/>
      <c r="DH7" s="52" t="s">
        <v>120</v>
      </c>
      <c r="DI7" s="52"/>
      <c r="DJ7" s="52"/>
      <c r="DK7" s="52" t="s">
        <v>124</v>
      </c>
      <c r="DL7" s="52"/>
      <c r="DM7" s="52"/>
    </row>
    <row r="8" spans="1:117" ht="13.5" customHeight="1" x14ac:dyDescent="0.2">
      <c r="A8" s="16"/>
      <c r="C8" s="2"/>
      <c r="D8" s="2"/>
      <c r="E8" s="2"/>
      <c r="F8" s="5" t="s">
        <v>35</v>
      </c>
      <c r="G8" s="5" t="s">
        <v>35</v>
      </c>
      <c r="H8" s="5" t="s">
        <v>35</v>
      </c>
      <c r="I8" s="5" t="s">
        <v>35</v>
      </c>
      <c r="J8" s="5" t="s">
        <v>35</v>
      </c>
      <c r="K8" s="5" t="s">
        <v>35</v>
      </c>
      <c r="L8" s="5" t="s">
        <v>35</v>
      </c>
      <c r="M8" s="5" t="s">
        <v>35</v>
      </c>
      <c r="N8" s="5" t="s">
        <v>35</v>
      </c>
      <c r="O8" s="5" t="s">
        <v>35</v>
      </c>
      <c r="P8" s="5" t="s">
        <v>35</v>
      </c>
      <c r="Q8" s="5" t="s">
        <v>35</v>
      </c>
      <c r="R8" s="5" t="s">
        <v>35</v>
      </c>
      <c r="S8" s="5" t="s">
        <v>35</v>
      </c>
      <c r="T8" s="5" t="s">
        <v>35</v>
      </c>
      <c r="U8" s="5" t="s">
        <v>35</v>
      </c>
      <c r="V8" s="5" t="s">
        <v>35</v>
      </c>
      <c r="W8" s="5" t="s">
        <v>35</v>
      </c>
      <c r="X8" s="5" t="s">
        <v>35</v>
      </c>
      <c r="Y8" s="5" t="s">
        <v>35</v>
      </c>
      <c r="Z8" s="5" t="s">
        <v>35</v>
      </c>
      <c r="AA8" s="5" t="s">
        <v>35</v>
      </c>
      <c r="AB8" s="5" t="s">
        <v>35</v>
      </c>
      <c r="AC8" s="5" t="s">
        <v>35</v>
      </c>
      <c r="AD8" s="5" t="s">
        <v>35</v>
      </c>
      <c r="AE8" s="5" t="s">
        <v>35</v>
      </c>
      <c r="AF8" s="5" t="s">
        <v>35</v>
      </c>
      <c r="AG8" s="17"/>
      <c r="AK8" s="52" t="s">
        <v>1</v>
      </c>
      <c r="AL8" s="52"/>
      <c r="AM8" s="52"/>
      <c r="AN8" s="52" t="s">
        <v>2</v>
      </c>
      <c r="AO8" s="52"/>
      <c r="AP8" s="52"/>
      <c r="AQ8" s="52" t="s">
        <v>3</v>
      </c>
      <c r="AR8" s="52"/>
      <c r="AS8" s="52"/>
      <c r="AT8" s="52" t="s">
        <v>4</v>
      </c>
      <c r="AU8" s="52"/>
      <c r="AV8" s="52"/>
      <c r="AW8" s="52" t="s">
        <v>5</v>
      </c>
      <c r="AX8" s="52"/>
      <c r="AY8" s="52"/>
      <c r="AZ8" s="52" t="s">
        <v>6</v>
      </c>
      <c r="BA8" s="52"/>
      <c r="BB8" s="52"/>
      <c r="BC8" s="52" t="s">
        <v>7</v>
      </c>
      <c r="BD8" s="52"/>
      <c r="BE8" s="52"/>
      <c r="BF8" s="52" t="s">
        <v>8</v>
      </c>
      <c r="BG8" s="52"/>
      <c r="BH8" s="52"/>
      <c r="BI8" s="52" t="s">
        <v>9</v>
      </c>
      <c r="BJ8" s="52"/>
      <c r="BK8" s="52"/>
      <c r="BL8" s="52" t="s">
        <v>10</v>
      </c>
      <c r="BM8" s="52"/>
      <c r="BN8" s="52"/>
      <c r="BO8" s="52" t="s">
        <v>11</v>
      </c>
      <c r="BP8" s="52"/>
      <c r="BQ8" s="52"/>
      <c r="BR8" s="52" t="s">
        <v>12</v>
      </c>
      <c r="BS8" s="52"/>
      <c r="BT8" s="52"/>
      <c r="BU8" s="52" t="s">
        <v>13</v>
      </c>
      <c r="BV8" s="52"/>
      <c r="BW8" s="52"/>
      <c r="BX8" s="52" t="s">
        <v>14</v>
      </c>
      <c r="BY8" s="52"/>
      <c r="BZ8" s="52"/>
      <c r="CA8" s="52" t="s">
        <v>15</v>
      </c>
      <c r="CB8" s="52"/>
      <c r="CC8" s="52"/>
      <c r="CD8" s="52" t="s">
        <v>16</v>
      </c>
      <c r="CE8" s="52"/>
      <c r="CF8" s="52"/>
      <c r="CG8" s="52" t="s">
        <v>17</v>
      </c>
      <c r="CH8" s="52"/>
      <c r="CI8" s="52"/>
      <c r="CJ8" s="52" t="s">
        <v>92</v>
      </c>
      <c r="CK8" s="52"/>
      <c r="CL8" s="52"/>
      <c r="CM8" s="52" t="s">
        <v>98</v>
      </c>
      <c r="CN8" s="52"/>
      <c r="CO8" s="52"/>
      <c r="CP8" s="52" t="s">
        <v>100</v>
      </c>
      <c r="CQ8" s="52"/>
      <c r="CR8" s="52"/>
      <c r="CS8" s="52" t="s">
        <v>103</v>
      </c>
      <c r="CT8" s="52"/>
      <c r="CU8" s="52"/>
      <c r="CV8" s="52" t="s">
        <v>107</v>
      </c>
      <c r="CW8" s="52"/>
      <c r="CX8" s="52"/>
      <c r="CY8" s="52" t="s">
        <v>109</v>
      </c>
      <c r="CZ8" s="52"/>
      <c r="DA8" s="52"/>
      <c r="DB8" s="52" t="s">
        <v>113</v>
      </c>
      <c r="DC8" s="52"/>
      <c r="DD8" s="52"/>
      <c r="DE8" s="52" t="s">
        <v>116</v>
      </c>
      <c r="DF8" s="52"/>
      <c r="DG8" s="52"/>
      <c r="DH8" s="52" t="s">
        <v>121</v>
      </c>
      <c r="DI8" s="52"/>
      <c r="DJ8" s="52"/>
      <c r="DK8" s="52" t="s">
        <v>125</v>
      </c>
      <c r="DL8" s="52"/>
      <c r="DM8" s="52"/>
    </row>
    <row r="9" spans="1:117" ht="13.5" customHeight="1" x14ac:dyDescent="0.2">
      <c r="A9" s="16"/>
      <c r="C9" s="4"/>
      <c r="D9" s="4"/>
      <c r="E9" s="4"/>
      <c r="F9" s="22" t="s">
        <v>73</v>
      </c>
      <c r="G9" s="22" t="s">
        <v>72</v>
      </c>
      <c r="H9" s="22" t="s">
        <v>71</v>
      </c>
      <c r="I9" s="22" t="s">
        <v>70</v>
      </c>
      <c r="J9" s="22" t="s">
        <v>69</v>
      </c>
      <c r="K9" s="22" t="s">
        <v>40</v>
      </c>
      <c r="L9" s="22" t="s">
        <v>39</v>
      </c>
      <c r="M9" s="22" t="s">
        <v>38</v>
      </c>
      <c r="N9" s="22" t="s">
        <v>37</v>
      </c>
      <c r="O9" s="22" t="s">
        <v>36</v>
      </c>
      <c r="P9" s="22" t="s">
        <v>34</v>
      </c>
      <c r="Q9" s="22" t="s">
        <v>33</v>
      </c>
      <c r="R9" s="22" t="s">
        <v>32</v>
      </c>
      <c r="S9" s="22" t="s">
        <v>31</v>
      </c>
      <c r="T9" s="22" t="s">
        <v>30</v>
      </c>
      <c r="U9" s="22" t="s">
        <v>29</v>
      </c>
      <c r="V9" s="22" t="s">
        <v>28</v>
      </c>
      <c r="W9" s="22" t="s">
        <v>90</v>
      </c>
      <c r="X9" s="22" t="s">
        <v>96</v>
      </c>
      <c r="Y9" s="22" t="s">
        <v>99</v>
      </c>
      <c r="Z9" s="22" t="s">
        <v>102</v>
      </c>
      <c r="AA9" s="22" t="s">
        <v>105</v>
      </c>
      <c r="AB9" s="22" t="s">
        <v>110</v>
      </c>
      <c r="AC9" s="22" t="s">
        <v>111</v>
      </c>
      <c r="AD9" s="22" t="s">
        <v>114</v>
      </c>
      <c r="AE9" s="22" t="s">
        <v>119</v>
      </c>
      <c r="AF9" s="22" t="s">
        <v>126</v>
      </c>
      <c r="AG9" s="18"/>
      <c r="AH9" s="5"/>
      <c r="AI9" s="5"/>
      <c r="AJ9" s="5"/>
      <c r="AK9" s="5" t="s">
        <v>25</v>
      </c>
      <c r="AL9" s="5" t="s">
        <v>26</v>
      </c>
      <c r="AM9" s="5" t="s">
        <v>18</v>
      </c>
      <c r="AN9" s="5" t="s">
        <v>25</v>
      </c>
      <c r="AO9" s="5" t="s">
        <v>26</v>
      </c>
      <c r="AP9" s="5" t="s">
        <v>18</v>
      </c>
      <c r="AQ9" s="5" t="s">
        <v>25</v>
      </c>
      <c r="AR9" s="5" t="s">
        <v>26</v>
      </c>
      <c r="AS9" s="5" t="s">
        <v>18</v>
      </c>
      <c r="AT9" s="5" t="s">
        <v>25</v>
      </c>
      <c r="AU9" s="5" t="s">
        <v>26</v>
      </c>
      <c r="AV9" s="5" t="s">
        <v>18</v>
      </c>
      <c r="AW9" s="5" t="s">
        <v>25</v>
      </c>
      <c r="AX9" s="5" t="s">
        <v>26</v>
      </c>
      <c r="AY9" s="5" t="s">
        <v>18</v>
      </c>
      <c r="AZ9" s="5" t="s">
        <v>25</v>
      </c>
      <c r="BA9" s="5" t="s">
        <v>26</v>
      </c>
      <c r="BB9" s="5" t="s">
        <v>18</v>
      </c>
      <c r="BC9" s="5" t="s">
        <v>25</v>
      </c>
      <c r="BD9" s="5" t="s">
        <v>26</v>
      </c>
      <c r="BE9" s="5" t="s">
        <v>18</v>
      </c>
      <c r="BF9" s="5" t="s">
        <v>25</v>
      </c>
      <c r="BG9" s="5" t="s">
        <v>26</v>
      </c>
      <c r="BH9" s="5" t="s">
        <v>18</v>
      </c>
      <c r="BI9" s="5" t="s">
        <v>25</v>
      </c>
      <c r="BJ9" s="5" t="s">
        <v>26</v>
      </c>
      <c r="BK9" s="5" t="s">
        <v>18</v>
      </c>
      <c r="BL9" s="5" t="s">
        <v>25</v>
      </c>
      <c r="BM9" s="5" t="s">
        <v>26</v>
      </c>
      <c r="BN9" s="5" t="s">
        <v>18</v>
      </c>
      <c r="BO9" s="5" t="s">
        <v>25</v>
      </c>
      <c r="BP9" s="5" t="s">
        <v>26</v>
      </c>
      <c r="BQ9" s="5" t="s">
        <v>18</v>
      </c>
      <c r="BR9" s="5" t="s">
        <v>25</v>
      </c>
      <c r="BS9" s="5" t="s">
        <v>26</v>
      </c>
      <c r="BT9" s="5" t="s">
        <v>18</v>
      </c>
      <c r="BU9" s="5" t="s">
        <v>25</v>
      </c>
      <c r="BV9" s="5" t="s">
        <v>26</v>
      </c>
      <c r="BW9" s="5" t="s">
        <v>18</v>
      </c>
      <c r="BX9" s="5" t="s">
        <v>25</v>
      </c>
      <c r="BY9" s="5" t="s">
        <v>26</v>
      </c>
      <c r="BZ9" s="5" t="s">
        <v>18</v>
      </c>
      <c r="CA9" s="5" t="s">
        <v>25</v>
      </c>
      <c r="CB9" s="5" t="s">
        <v>26</v>
      </c>
      <c r="CC9" s="5" t="s">
        <v>18</v>
      </c>
      <c r="CD9" s="5" t="s">
        <v>25</v>
      </c>
      <c r="CE9" s="5" t="s">
        <v>26</v>
      </c>
      <c r="CF9" s="5" t="s">
        <v>18</v>
      </c>
      <c r="CG9" s="5" t="s">
        <v>25</v>
      </c>
      <c r="CH9" s="5" t="s">
        <v>26</v>
      </c>
      <c r="CI9" s="5" t="s">
        <v>18</v>
      </c>
      <c r="CJ9" s="5" t="s">
        <v>25</v>
      </c>
      <c r="CK9" s="5" t="s">
        <v>26</v>
      </c>
      <c r="CL9" s="5" t="s">
        <v>18</v>
      </c>
      <c r="CM9" s="5" t="s">
        <v>25</v>
      </c>
      <c r="CN9" s="5" t="s">
        <v>26</v>
      </c>
      <c r="CO9" s="5" t="s">
        <v>18</v>
      </c>
      <c r="CP9" s="5" t="s">
        <v>25</v>
      </c>
      <c r="CQ9" s="5" t="s">
        <v>26</v>
      </c>
      <c r="CR9" s="5" t="s">
        <v>18</v>
      </c>
      <c r="CS9" s="5" t="s">
        <v>25</v>
      </c>
      <c r="CT9" s="5" t="s">
        <v>26</v>
      </c>
      <c r="CU9" s="5" t="s">
        <v>18</v>
      </c>
      <c r="CV9" s="5" t="s">
        <v>25</v>
      </c>
      <c r="CW9" s="5" t="s">
        <v>26</v>
      </c>
      <c r="CX9" s="5" t="s">
        <v>18</v>
      </c>
      <c r="CY9" s="5" t="s">
        <v>25</v>
      </c>
      <c r="CZ9" s="5" t="s">
        <v>26</v>
      </c>
      <c r="DA9" s="5" t="s">
        <v>18</v>
      </c>
      <c r="DB9" s="5" t="s">
        <v>25</v>
      </c>
      <c r="DC9" s="5" t="s">
        <v>26</v>
      </c>
      <c r="DD9" s="5" t="s">
        <v>18</v>
      </c>
      <c r="DE9" s="5" t="s">
        <v>25</v>
      </c>
      <c r="DF9" s="5" t="s">
        <v>26</v>
      </c>
      <c r="DG9" s="5" t="s">
        <v>18</v>
      </c>
      <c r="DH9" s="5" t="s">
        <v>25</v>
      </c>
      <c r="DI9" s="5" t="s">
        <v>26</v>
      </c>
      <c r="DJ9" s="5" t="s">
        <v>18</v>
      </c>
      <c r="DK9" s="5" t="s">
        <v>25</v>
      </c>
      <c r="DL9" s="5" t="s">
        <v>26</v>
      </c>
      <c r="DM9" s="5" t="s">
        <v>18</v>
      </c>
    </row>
    <row r="10" spans="1:117" ht="13.5" customHeight="1" x14ac:dyDescent="0.2">
      <c r="A10" s="16"/>
      <c r="F10" s="6"/>
      <c r="G10" s="6"/>
      <c r="AG10" s="17"/>
      <c r="AK10" s="6"/>
      <c r="AL10" s="6"/>
      <c r="AM10" s="6"/>
      <c r="AN10" s="6"/>
      <c r="AO10" s="6"/>
      <c r="AP10" s="6"/>
      <c r="AQ10" s="6"/>
      <c r="AR10" s="6"/>
    </row>
    <row r="11" spans="1:117" ht="13.5" customHeight="1" x14ac:dyDescent="0.2">
      <c r="A11" s="16"/>
      <c r="B11" s="42" t="s">
        <v>24</v>
      </c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3"/>
      <c r="Y11" s="43"/>
      <c r="Z11" s="43"/>
      <c r="AA11" s="43"/>
      <c r="AB11" s="43"/>
      <c r="AC11" s="43"/>
      <c r="AD11" s="43"/>
      <c r="AE11" s="43"/>
      <c r="AF11" s="43"/>
      <c r="AG11" s="17"/>
      <c r="AK11" s="6"/>
      <c r="AL11" s="6"/>
      <c r="AM11" s="6"/>
      <c r="AN11" s="6"/>
      <c r="AO11" s="6"/>
      <c r="AP11" s="6"/>
      <c r="AQ11" s="6"/>
      <c r="AR11" s="6"/>
    </row>
    <row r="12" spans="1:117" ht="13.5" customHeight="1" x14ac:dyDescent="0.25">
      <c r="A12" s="16"/>
      <c r="C12" s="2" t="s">
        <v>19</v>
      </c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/>
      <c r="X12"/>
      <c r="Y12"/>
      <c r="Z12"/>
      <c r="AA12"/>
      <c r="AB12"/>
      <c r="AC12"/>
      <c r="AD12"/>
      <c r="AE12"/>
      <c r="AF12"/>
      <c r="AG12" s="17"/>
      <c r="AK12" s="52" t="s">
        <v>19</v>
      </c>
      <c r="AL12" s="52"/>
      <c r="AM12" s="52"/>
      <c r="AN12" s="52"/>
      <c r="AO12" s="52"/>
      <c r="AP12" s="52"/>
      <c r="AQ12" s="52"/>
      <c r="AR12" s="52"/>
      <c r="AS12" s="52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  <c r="CA12" s="56"/>
      <c r="CB12" s="56"/>
      <c r="CC12" s="56"/>
      <c r="CD12" s="56"/>
      <c r="CE12" s="56"/>
      <c r="CF12" s="56"/>
      <c r="CG12" s="56"/>
      <c r="CH12" s="56"/>
      <c r="CI12" s="56"/>
      <c r="CJ12" s="55"/>
      <c r="CK12" s="55"/>
      <c r="CL12" s="55"/>
      <c r="CM12" s="55"/>
      <c r="CN12" s="55"/>
      <c r="CO12" s="55"/>
      <c r="CP12" s="55"/>
      <c r="CQ12" s="55"/>
      <c r="CR12" s="55"/>
      <c r="CS12" s="55"/>
      <c r="CT12" s="55"/>
      <c r="CU12" s="55"/>
      <c r="CV12" s="55"/>
      <c r="CW12" s="55"/>
      <c r="CX12" s="55"/>
      <c r="CY12" s="55"/>
      <c r="CZ12" s="55"/>
      <c r="DA12" s="55"/>
      <c r="DB12" s="55"/>
      <c r="DC12" s="55"/>
      <c r="DD12" s="55"/>
      <c r="DE12" s="55"/>
      <c r="DF12" s="55"/>
      <c r="DG12" s="55"/>
      <c r="DH12" s="55"/>
      <c r="DI12" s="55"/>
      <c r="DJ12" s="55"/>
      <c r="DK12" s="55"/>
      <c r="DL12" s="55"/>
      <c r="DM12" s="55"/>
    </row>
    <row r="13" spans="1:117" ht="13.5" customHeight="1" x14ac:dyDescent="0.2">
      <c r="A13" s="16"/>
      <c r="D13" s="1" t="s">
        <v>65</v>
      </c>
      <c r="F13" s="8">
        <f>AM13</f>
        <v>710</v>
      </c>
      <c r="G13" s="8">
        <f>AP13</f>
        <v>808</v>
      </c>
      <c r="H13" s="8">
        <f>AS13</f>
        <v>786</v>
      </c>
      <c r="I13" s="8">
        <f>AV13</f>
        <v>784</v>
      </c>
      <c r="J13" s="8">
        <f>AY13</f>
        <v>804</v>
      </c>
      <c r="K13" s="8">
        <f>BB13</f>
        <v>777</v>
      </c>
      <c r="L13" s="8">
        <f>BE13</f>
        <v>693</v>
      </c>
      <c r="M13" s="8">
        <f>BH13</f>
        <v>721</v>
      </c>
      <c r="N13" s="8">
        <f>BK13</f>
        <v>680</v>
      </c>
      <c r="O13" s="8">
        <f>BN13</f>
        <v>674</v>
      </c>
      <c r="P13" s="8">
        <f>BQ13</f>
        <v>693</v>
      </c>
      <c r="Q13" s="8">
        <f>BT13</f>
        <v>785</v>
      </c>
      <c r="R13" s="8">
        <f>BW13</f>
        <v>870</v>
      </c>
      <c r="S13" s="8">
        <f>BZ13</f>
        <v>836</v>
      </c>
      <c r="T13" s="8">
        <f>CC13</f>
        <v>877</v>
      </c>
      <c r="U13" s="8">
        <f>CF13</f>
        <v>929</v>
      </c>
      <c r="V13" s="8">
        <f t="shared" ref="V13" si="0">CI13</f>
        <v>1018</v>
      </c>
      <c r="W13" s="8">
        <f>CL13</f>
        <v>1036</v>
      </c>
      <c r="X13" s="8">
        <f>CO13</f>
        <v>1099</v>
      </c>
      <c r="Y13" s="8">
        <f>CR13</f>
        <v>1138</v>
      </c>
      <c r="Z13" s="8">
        <f>CU13</f>
        <v>1090</v>
      </c>
      <c r="AA13" s="8">
        <f>CX13</f>
        <v>1116</v>
      </c>
      <c r="AB13" s="8">
        <f>DA13</f>
        <v>1242</v>
      </c>
      <c r="AC13" s="8">
        <f>DD13</f>
        <v>1272</v>
      </c>
      <c r="AD13" s="8">
        <f>DG13</f>
        <v>1466</v>
      </c>
      <c r="AE13" s="8">
        <f>DJ13</f>
        <v>1461</v>
      </c>
      <c r="AF13" s="8">
        <f>DM13</f>
        <v>1412</v>
      </c>
      <c r="AG13" s="9"/>
      <c r="AI13" s="1" t="s">
        <v>65</v>
      </c>
      <c r="AK13" s="26">
        <v>576</v>
      </c>
      <c r="AL13" s="26">
        <v>134</v>
      </c>
      <c r="AM13" s="26">
        <f>AK13+AL13</f>
        <v>710</v>
      </c>
      <c r="AN13" s="26">
        <v>635</v>
      </c>
      <c r="AO13" s="26">
        <v>173</v>
      </c>
      <c r="AP13" s="26">
        <f>AN13+AO13</f>
        <v>808</v>
      </c>
      <c r="AQ13" s="26">
        <v>596</v>
      </c>
      <c r="AR13" s="26">
        <v>190</v>
      </c>
      <c r="AS13" s="26">
        <f>AQ13+AR13</f>
        <v>786</v>
      </c>
      <c r="AT13" s="26">
        <v>612</v>
      </c>
      <c r="AU13" s="26">
        <v>172</v>
      </c>
      <c r="AV13" s="26">
        <f>AT13+AU13</f>
        <v>784</v>
      </c>
      <c r="AW13" s="26">
        <v>614</v>
      </c>
      <c r="AX13" s="26">
        <v>190</v>
      </c>
      <c r="AY13" s="26">
        <f>AW13+AX13</f>
        <v>804</v>
      </c>
      <c r="AZ13" s="26">
        <f>600-2</f>
        <v>598</v>
      </c>
      <c r="BA13" s="26">
        <v>179</v>
      </c>
      <c r="BB13" s="26">
        <f>AZ13+BA13</f>
        <v>777</v>
      </c>
      <c r="BC13" s="26">
        <v>525</v>
      </c>
      <c r="BD13" s="26">
        <v>168</v>
      </c>
      <c r="BE13" s="26">
        <f>BC13+BD13</f>
        <v>693</v>
      </c>
      <c r="BF13" s="26">
        <v>570</v>
      </c>
      <c r="BG13" s="26">
        <v>151</v>
      </c>
      <c r="BH13" s="26">
        <f>BF13+BG13</f>
        <v>721</v>
      </c>
      <c r="BI13" s="26">
        <v>540</v>
      </c>
      <c r="BJ13" s="26">
        <v>140</v>
      </c>
      <c r="BK13" s="26">
        <f>BI13+BJ13</f>
        <v>680</v>
      </c>
      <c r="BL13" s="26">
        <v>526</v>
      </c>
      <c r="BM13" s="26">
        <v>148</v>
      </c>
      <c r="BN13" s="26">
        <f>BL13+BM13</f>
        <v>674</v>
      </c>
      <c r="BO13" s="26">
        <v>567</v>
      </c>
      <c r="BP13" s="26">
        <v>126</v>
      </c>
      <c r="BQ13" s="26">
        <f>BO13+BP13</f>
        <v>693</v>
      </c>
      <c r="BR13" s="26">
        <v>635</v>
      </c>
      <c r="BS13" s="26">
        <v>150</v>
      </c>
      <c r="BT13" s="26">
        <f>BR13+BS13</f>
        <v>785</v>
      </c>
      <c r="BU13" s="26">
        <v>689</v>
      </c>
      <c r="BV13" s="26">
        <v>181</v>
      </c>
      <c r="BW13" s="26">
        <f>BU13+BV13</f>
        <v>870</v>
      </c>
      <c r="BX13" s="26">
        <v>667</v>
      </c>
      <c r="BY13" s="26">
        <v>169</v>
      </c>
      <c r="BZ13" s="26">
        <f>BX13+BY13</f>
        <v>836</v>
      </c>
      <c r="CA13" s="26">
        <v>709</v>
      </c>
      <c r="CB13" s="26">
        <v>168</v>
      </c>
      <c r="CC13" s="26">
        <f>CA13+CB13</f>
        <v>877</v>
      </c>
      <c r="CD13" s="26">
        <v>713</v>
      </c>
      <c r="CE13" s="26">
        <v>216</v>
      </c>
      <c r="CF13" s="26">
        <f>CD13+CE13</f>
        <v>929</v>
      </c>
      <c r="CG13" s="26">
        <v>810</v>
      </c>
      <c r="CH13" s="26">
        <v>208</v>
      </c>
      <c r="CI13" s="26">
        <f>CG13+CH13</f>
        <v>1018</v>
      </c>
      <c r="CJ13" s="26">
        <v>802</v>
      </c>
      <c r="CK13" s="26">
        <v>234</v>
      </c>
      <c r="CL13" s="26">
        <f>CJ13+CK13</f>
        <v>1036</v>
      </c>
      <c r="CM13" s="26">
        <v>839</v>
      </c>
      <c r="CN13" s="26">
        <v>260</v>
      </c>
      <c r="CO13" s="26">
        <f>CM13+CN13</f>
        <v>1099</v>
      </c>
      <c r="CP13" s="26">
        <v>888</v>
      </c>
      <c r="CQ13" s="26">
        <v>250</v>
      </c>
      <c r="CR13" s="26">
        <f>CP13+CQ13</f>
        <v>1138</v>
      </c>
      <c r="CS13" s="26">
        <v>849</v>
      </c>
      <c r="CT13" s="26">
        <v>241</v>
      </c>
      <c r="CU13" s="26">
        <f>CS13+CT13</f>
        <v>1090</v>
      </c>
      <c r="CV13" s="26">
        <v>882</v>
      </c>
      <c r="CW13" s="26">
        <v>234</v>
      </c>
      <c r="CX13" s="26">
        <f>CV13+CW13</f>
        <v>1116</v>
      </c>
      <c r="CY13" s="26">
        <v>957</v>
      </c>
      <c r="CZ13" s="26">
        <v>285</v>
      </c>
      <c r="DA13" s="26">
        <f>CY13+CZ13</f>
        <v>1242</v>
      </c>
      <c r="DB13" s="26">
        <v>991</v>
      </c>
      <c r="DC13" s="26">
        <v>281</v>
      </c>
      <c r="DD13" s="26">
        <f>DB13+DC13</f>
        <v>1272</v>
      </c>
      <c r="DE13" s="26">
        <v>1123</v>
      </c>
      <c r="DF13" s="26">
        <v>343</v>
      </c>
      <c r="DG13" s="26">
        <f>DE13+DF13</f>
        <v>1466</v>
      </c>
      <c r="DH13" s="26">
        <v>1111</v>
      </c>
      <c r="DI13" s="26">
        <v>350</v>
      </c>
      <c r="DJ13" s="26">
        <f>DH13+DI13</f>
        <v>1461</v>
      </c>
      <c r="DK13" s="26">
        <v>1084</v>
      </c>
      <c r="DL13" s="26">
        <v>328</v>
      </c>
      <c r="DM13" s="26">
        <f>DK13+DL13</f>
        <v>1412</v>
      </c>
    </row>
    <row r="14" spans="1:117" ht="13.5" customHeight="1" x14ac:dyDescent="0.2">
      <c r="A14" s="16"/>
      <c r="D14" s="11" t="s">
        <v>59</v>
      </c>
      <c r="E14" s="1" t="s">
        <v>60</v>
      </c>
      <c r="F14" s="11">
        <f>IF(AM13&gt;0,(AM14/AM13),"")</f>
        <v>8.1690140845070425E-2</v>
      </c>
      <c r="G14" s="11">
        <f>IF(AP13&gt;0,(AP14/AP13),"")</f>
        <v>7.9207920792079209E-2</v>
      </c>
      <c r="H14" s="11">
        <f>IF(AS13&gt;0,(AS14/AS13),"")</f>
        <v>9.9236641221374045E-2</v>
      </c>
      <c r="I14" s="11">
        <f>IF(AV13&gt;0,(AV14/AV13),"")</f>
        <v>9.6938775510204078E-2</v>
      </c>
      <c r="J14" s="11">
        <f>IF(AY13&gt;0,(AY14/AY13),"")</f>
        <v>0.15174129353233831</v>
      </c>
      <c r="K14" s="11">
        <f>IF(BB13&gt;0,(BB14/BB13),"")</f>
        <v>0.15572715572715573</v>
      </c>
      <c r="L14" s="11">
        <f>IF(BE13&gt;0,(BE14/BE13),"")</f>
        <v>0.14285714285714285</v>
      </c>
      <c r="M14" s="11">
        <f>IF(BH13&gt;0,(BH14/BH13),"")</f>
        <v>0.14840499306518723</v>
      </c>
      <c r="N14" s="11">
        <f>IF(BK13&gt;0,(BK14/BK13),"")</f>
        <v>0.16470588235294117</v>
      </c>
      <c r="O14" s="11">
        <f>IF(BN13&gt;0,(BN14/BN13),"")</f>
        <v>0.21216617210682492</v>
      </c>
      <c r="P14" s="11">
        <f>IF(BQ13&gt;0,(BQ14/BQ13),"")</f>
        <v>0.20923520923520925</v>
      </c>
      <c r="Q14" s="11">
        <f>IF(BT13&gt;0,(BT14/BT13),"")</f>
        <v>0.22292993630573249</v>
      </c>
      <c r="R14" s="11">
        <f>IF(BW13&gt;0,(BW14/BW13),"")</f>
        <v>0.24942528735632183</v>
      </c>
      <c r="S14" s="11">
        <f>IF(BZ13&gt;0,(BZ14/BZ13),"")</f>
        <v>0.25239234449760767</v>
      </c>
      <c r="T14" s="11">
        <f>IF(CC13&gt;0,(CC14/CC13),"")</f>
        <v>0.25541619156214368</v>
      </c>
      <c r="U14" s="11">
        <f>IF(CF13&gt;0,(CF14/CF13),"")</f>
        <v>0.27771797631862216</v>
      </c>
      <c r="V14" s="11">
        <f t="shared" ref="V14" si="1">IF(CI13&gt;0,(CI14/CI13),"")</f>
        <v>0.25245579567779963</v>
      </c>
      <c r="W14" s="11">
        <f>CL14/CL$13</f>
        <v>0.24420849420849422</v>
      </c>
      <c r="X14" s="11">
        <f>CO14/CO$13</f>
        <v>0.23930846223839855</v>
      </c>
      <c r="Y14" s="11">
        <f>CR14/CR$13</f>
        <v>0.21616871704745166</v>
      </c>
      <c r="Z14" s="11">
        <f>CU14/CU$13</f>
        <v>0.22477064220183487</v>
      </c>
      <c r="AA14" s="11">
        <f>CX14/CX$13</f>
        <v>0.22849462365591397</v>
      </c>
      <c r="AB14" s="11">
        <f>DA14/DA$13</f>
        <v>0.23510466988727857</v>
      </c>
      <c r="AC14" s="11">
        <f>DD14/DD$13</f>
        <v>0.24371069182389937</v>
      </c>
      <c r="AD14" s="11">
        <f>DG14/DG$13</f>
        <v>0.21555252387448839</v>
      </c>
      <c r="AE14" s="11">
        <f>DJ14/DJ$13</f>
        <v>0.2402464065708419</v>
      </c>
      <c r="AF14" s="11">
        <f>DM14/DM$13</f>
        <v>0.26770538243626063</v>
      </c>
      <c r="AG14" s="17"/>
      <c r="AI14" s="11" t="s">
        <v>59</v>
      </c>
      <c r="AJ14" s="1" t="s">
        <v>60</v>
      </c>
      <c r="AK14" s="26">
        <v>43</v>
      </c>
      <c r="AL14" s="26">
        <v>15</v>
      </c>
      <c r="AM14" s="26">
        <f t="shared" ref="AM14:AM16" si="2">AK14+AL14</f>
        <v>58</v>
      </c>
      <c r="AN14" s="26">
        <v>40</v>
      </c>
      <c r="AO14" s="26">
        <v>24</v>
      </c>
      <c r="AP14" s="26">
        <f t="shared" ref="AP14:AP16" si="3">AN14+AO14</f>
        <v>64</v>
      </c>
      <c r="AQ14" s="26">
        <v>58</v>
      </c>
      <c r="AR14" s="26">
        <v>20</v>
      </c>
      <c r="AS14" s="26">
        <f t="shared" ref="AS14:AS16" si="4">AQ14+AR14</f>
        <v>78</v>
      </c>
      <c r="AT14" s="26">
        <v>56</v>
      </c>
      <c r="AU14" s="26">
        <v>20</v>
      </c>
      <c r="AV14" s="26">
        <f t="shared" ref="AV14:AV16" si="5">AT14+AU14</f>
        <v>76</v>
      </c>
      <c r="AW14" s="26">
        <v>76</v>
      </c>
      <c r="AX14" s="26">
        <v>46</v>
      </c>
      <c r="AY14" s="26">
        <f t="shared" ref="AY14:AY16" si="6">AW14+AX14</f>
        <v>122</v>
      </c>
      <c r="AZ14" s="26">
        <v>77</v>
      </c>
      <c r="BA14" s="26">
        <v>44</v>
      </c>
      <c r="BB14" s="26">
        <f t="shared" ref="BB14:BB16" si="7">AZ14+BA14</f>
        <v>121</v>
      </c>
      <c r="BC14" s="26">
        <v>76</v>
      </c>
      <c r="BD14" s="26">
        <v>23</v>
      </c>
      <c r="BE14" s="26">
        <f t="shared" ref="BE14:BE16" si="8">BC14+BD14</f>
        <v>99</v>
      </c>
      <c r="BF14" s="26">
        <v>82</v>
      </c>
      <c r="BG14" s="26">
        <v>25</v>
      </c>
      <c r="BH14" s="26">
        <f t="shared" ref="BH14:BH16" si="9">BF14+BG14</f>
        <v>107</v>
      </c>
      <c r="BI14" s="26">
        <v>77</v>
      </c>
      <c r="BJ14" s="26">
        <v>35</v>
      </c>
      <c r="BK14" s="26">
        <f t="shared" ref="BK14:BK16" si="10">BI14+BJ14</f>
        <v>112</v>
      </c>
      <c r="BL14" s="26">
        <v>98</v>
      </c>
      <c r="BM14" s="26">
        <v>45</v>
      </c>
      <c r="BN14" s="26">
        <f t="shared" ref="BN14:BN16" si="11">BL14+BM14</f>
        <v>143</v>
      </c>
      <c r="BO14" s="26">
        <v>110</v>
      </c>
      <c r="BP14" s="26">
        <v>35</v>
      </c>
      <c r="BQ14" s="26">
        <f t="shared" ref="BQ14:BQ16" si="12">BO14+BP14</f>
        <v>145</v>
      </c>
      <c r="BR14" s="26">
        <v>128</v>
      </c>
      <c r="BS14" s="26">
        <v>47</v>
      </c>
      <c r="BT14" s="26">
        <f t="shared" ref="BT14:BT16" si="13">BR14+BS14</f>
        <v>175</v>
      </c>
      <c r="BU14" s="26">
        <v>154</v>
      </c>
      <c r="BV14" s="26">
        <v>63</v>
      </c>
      <c r="BW14" s="26">
        <f t="shared" ref="BW14:BW16" si="14">BU14+BV14</f>
        <v>217</v>
      </c>
      <c r="BX14" s="26">
        <v>162</v>
      </c>
      <c r="BY14" s="26">
        <v>49</v>
      </c>
      <c r="BZ14" s="26">
        <f t="shared" ref="BZ14:BZ15" si="15">BX14+BY14</f>
        <v>211</v>
      </c>
      <c r="CA14" s="26">
        <v>154</v>
      </c>
      <c r="CB14" s="26">
        <v>70</v>
      </c>
      <c r="CC14" s="26">
        <f t="shared" ref="CC14:CC16" si="16">CA14+CB14</f>
        <v>224</v>
      </c>
      <c r="CD14" s="26">
        <v>176</v>
      </c>
      <c r="CE14" s="26">
        <v>82</v>
      </c>
      <c r="CF14" s="26">
        <f t="shared" ref="CF14:CF16" si="17">CD14+CE14</f>
        <v>258</v>
      </c>
      <c r="CG14" s="26">
        <v>180</v>
      </c>
      <c r="CH14" s="26">
        <v>77</v>
      </c>
      <c r="CI14" s="26">
        <f t="shared" ref="CI14:CI16" si="18">CG14+CH14</f>
        <v>257</v>
      </c>
      <c r="CJ14" s="26">
        <v>181</v>
      </c>
      <c r="CK14" s="26">
        <v>72</v>
      </c>
      <c r="CL14" s="26">
        <f t="shared" ref="CL14:CL16" si="19">CJ14+CK14</f>
        <v>253</v>
      </c>
      <c r="CM14" s="26">
        <v>180</v>
      </c>
      <c r="CN14" s="26">
        <v>83</v>
      </c>
      <c r="CO14" s="26">
        <f t="shared" ref="CO14:CO16" si="20">CM14+CN14</f>
        <v>263</v>
      </c>
      <c r="CP14" s="26">
        <v>166</v>
      </c>
      <c r="CQ14" s="26">
        <v>80</v>
      </c>
      <c r="CR14" s="26">
        <f t="shared" ref="CR14:CR16" si="21">CP14+CQ14</f>
        <v>246</v>
      </c>
      <c r="CS14" s="26">
        <v>169</v>
      </c>
      <c r="CT14" s="26">
        <v>76</v>
      </c>
      <c r="CU14" s="26">
        <f t="shared" ref="CU14:CU16" si="22">CS14+CT14</f>
        <v>245</v>
      </c>
      <c r="CV14" s="26">
        <v>194</v>
      </c>
      <c r="CW14" s="26">
        <v>61</v>
      </c>
      <c r="CX14" s="26">
        <f t="shared" ref="CX14:CX16" si="23">CV14+CW14</f>
        <v>255</v>
      </c>
      <c r="CY14" s="26">
        <v>199</v>
      </c>
      <c r="CZ14" s="26">
        <v>93</v>
      </c>
      <c r="DA14" s="26">
        <f t="shared" ref="DA14:DA16" si="24">CY14+CZ14</f>
        <v>292</v>
      </c>
      <c r="DB14" s="26">
        <v>234</v>
      </c>
      <c r="DC14" s="26">
        <v>76</v>
      </c>
      <c r="DD14" s="26">
        <f t="shared" ref="DD14:DD16" si="25">DB14+DC14</f>
        <v>310</v>
      </c>
      <c r="DE14" s="26">
        <v>226</v>
      </c>
      <c r="DF14" s="26">
        <v>90</v>
      </c>
      <c r="DG14" s="26">
        <f t="shared" ref="DG14:DG16" si="26">DE14+DF14</f>
        <v>316</v>
      </c>
      <c r="DH14" s="26">
        <v>238</v>
      </c>
      <c r="DI14" s="26">
        <v>113</v>
      </c>
      <c r="DJ14" s="26">
        <f t="shared" ref="DJ14:DJ16" si="27">DH14+DI14</f>
        <v>351</v>
      </c>
      <c r="DK14" s="26">
        <v>248</v>
      </c>
      <c r="DL14" s="26">
        <v>130</v>
      </c>
      <c r="DM14" s="26">
        <f t="shared" ref="DM14:DM16" si="28">DK14+DL14</f>
        <v>378</v>
      </c>
    </row>
    <row r="15" spans="1:117" ht="13.5" customHeight="1" x14ac:dyDescent="0.2">
      <c r="A15" s="16"/>
      <c r="E15" s="1" t="s">
        <v>61</v>
      </c>
      <c r="F15" s="11">
        <f>IF(AM13&gt;0,(AM15/AM13),"")</f>
        <v>0.30563380281690139</v>
      </c>
      <c r="G15" s="11">
        <f>IF(AP13&gt;0,(AP15/AP13),"")</f>
        <v>0.34282178217821785</v>
      </c>
      <c r="H15" s="11">
        <f>IF(AS13&gt;0,(AS15/AS13),"")</f>
        <v>0.30788804071246817</v>
      </c>
      <c r="I15" s="11">
        <f>IF(AV13&gt;0,(AV15/AV13),"")</f>
        <v>0.30102040816326531</v>
      </c>
      <c r="J15" s="11">
        <f>IF(AY13&gt;0,(AY15/AY13),"")</f>
        <v>0.33955223880597013</v>
      </c>
      <c r="K15" s="11">
        <f>IF(BB13&gt;0,(BB15/BB13),"")</f>
        <v>0.28056628056628058</v>
      </c>
      <c r="L15" s="11">
        <f>IF(BE13&gt;0,(BE15/BE13),"")</f>
        <v>0.36652236652236653</v>
      </c>
      <c r="M15" s="11">
        <f>IF(BH13&gt;0,(BH15/BH13),"")</f>
        <v>0.39112343966712898</v>
      </c>
      <c r="N15" s="11">
        <f>IF(BK13&gt;0,(BK15/BK13),"")</f>
        <v>0.40588235294117647</v>
      </c>
      <c r="O15" s="11">
        <f>IF(BN13&gt;0,(BN15/BN13),"")</f>
        <v>0.32937685459940652</v>
      </c>
      <c r="P15" s="11">
        <f>IF(BQ13&gt;0,(BQ15/BQ13),"")</f>
        <v>0.31024531024531027</v>
      </c>
      <c r="Q15" s="11">
        <f>IF(BT13&gt;0,(BT15/BT13),"")</f>
        <v>0.30955414012738852</v>
      </c>
      <c r="R15" s="11">
        <f>IF(BW13&gt;0,(BW15/BW13),"")</f>
        <v>0.30804597701149428</v>
      </c>
      <c r="S15" s="11">
        <f>IF(BZ13&gt;0,(BZ15/BZ13),"")</f>
        <v>0.34688995215311003</v>
      </c>
      <c r="T15" s="11">
        <f>IF(CC13&gt;0,(CC15/CC13),"")</f>
        <v>0.35461801596351195</v>
      </c>
      <c r="U15" s="11">
        <f>IF(CF13&gt;0,(CF15/CF13),"")</f>
        <v>0.30247578040904199</v>
      </c>
      <c r="V15" s="11">
        <f t="shared" ref="V15" si="29">IF(CI13&gt;0,(CI15/CI13),"")</f>
        <v>0.30648330058939094</v>
      </c>
      <c r="W15" s="11">
        <f>CL15/CL$13</f>
        <v>0.31853281853281851</v>
      </c>
      <c r="X15" s="11">
        <f>CO15/CO$13</f>
        <v>0.31119199272065512</v>
      </c>
      <c r="Y15" s="11">
        <f>CR15/CR$13</f>
        <v>0.3251318101933216</v>
      </c>
      <c r="Z15" s="11">
        <f>CU15/CU$13</f>
        <v>0.33211009174311928</v>
      </c>
      <c r="AA15" s="11">
        <f t="shared" ref="AA15:AA16" si="30">CX15/CX$13</f>
        <v>0.31720430107526881</v>
      </c>
      <c r="AB15" s="11">
        <f t="shared" ref="AB15:AB17" si="31">DA15/DA$13</f>
        <v>0.33816425120772947</v>
      </c>
      <c r="AC15" s="11">
        <f>DD15/DD$13</f>
        <v>0.34905660377358488</v>
      </c>
      <c r="AD15" s="11">
        <f>DG15/DG$13</f>
        <v>0.33356070941336974</v>
      </c>
      <c r="AE15" s="11">
        <f>DJ15/DJ$13</f>
        <v>0.31074606433949348</v>
      </c>
      <c r="AF15" s="11">
        <f>DM15/DM$13</f>
        <v>0.3002832861189802</v>
      </c>
      <c r="AG15" s="17"/>
      <c r="AJ15" s="1" t="s">
        <v>61</v>
      </c>
      <c r="AK15" s="26">
        <v>175</v>
      </c>
      <c r="AL15" s="26">
        <v>42</v>
      </c>
      <c r="AM15" s="26">
        <f t="shared" si="2"/>
        <v>217</v>
      </c>
      <c r="AN15" s="26">
        <v>205</v>
      </c>
      <c r="AO15" s="26">
        <v>72</v>
      </c>
      <c r="AP15" s="26">
        <f t="shared" si="3"/>
        <v>277</v>
      </c>
      <c r="AQ15" s="26">
        <v>168</v>
      </c>
      <c r="AR15" s="26">
        <v>74</v>
      </c>
      <c r="AS15" s="26">
        <f t="shared" si="4"/>
        <v>242</v>
      </c>
      <c r="AT15" s="26">
        <v>163</v>
      </c>
      <c r="AU15" s="26">
        <v>73</v>
      </c>
      <c r="AV15" s="26">
        <f t="shared" si="5"/>
        <v>236</v>
      </c>
      <c r="AW15" s="26">
        <v>204</v>
      </c>
      <c r="AX15" s="26">
        <v>69</v>
      </c>
      <c r="AY15" s="26">
        <f t="shared" si="6"/>
        <v>273</v>
      </c>
      <c r="AZ15" s="26">
        <v>163</v>
      </c>
      <c r="BA15" s="26">
        <v>55</v>
      </c>
      <c r="BB15" s="26">
        <f t="shared" si="7"/>
        <v>218</v>
      </c>
      <c r="BC15" s="26">
        <v>183</v>
      </c>
      <c r="BD15" s="26">
        <v>71</v>
      </c>
      <c r="BE15" s="26">
        <f t="shared" si="8"/>
        <v>254</v>
      </c>
      <c r="BF15" s="26">
        <v>217</v>
      </c>
      <c r="BG15" s="26">
        <v>65</v>
      </c>
      <c r="BH15" s="26">
        <f t="shared" si="9"/>
        <v>282</v>
      </c>
      <c r="BI15" s="26">
        <v>214</v>
      </c>
      <c r="BJ15" s="26">
        <v>62</v>
      </c>
      <c r="BK15" s="26">
        <f t="shared" si="10"/>
        <v>276</v>
      </c>
      <c r="BL15" s="26">
        <v>172</v>
      </c>
      <c r="BM15" s="26">
        <v>50</v>
      </c>
      <c r="BN15" s="26">
        <f t="shared" si="11"/>
        <v>222</v>
      </c>
      <c r="BO15" s="26">
        <v>180</v>
      </c>
      <c r="BP15" s="26">
        <v>35</v>
      </c>
      <c r="BQ15" s="26">
        <f t="shared" si="12"/>
        <v>215</v>
      </c>
      <c r="BR15" s="26">
        <v>195</v>
      </c>
      <c r="BS15" s="26">
        <v>48</v>
      </c>
      <c r="BT15" s="26">
        <f t="shared" si="13"/>
        <v>243</v>
      </c>
      <c r="BU15" s="26">
        <v>216</v>
      </c>
      <c r="BV15" s="26">
        <v>52</v>
      </c>
      <c r="BW15" s="26">
        <f t="shared" si="14"/>
        <v>268</v>
      </c>
      <c r="BX15" s="26">
        <v>218</v>
      </c>
      <c r="BY15" s="26">
        <v>72</v>
      </c>
      <c r="BZ15" s="26">
        <f t="shared" si="15"/>
        <v>290</v>
      </c>
      <c r="CA15" s="26">
        <v>266</v>
      </c>
      <c r="CB15" s="26">
        <v>45</v>
      </c>
      <c r="CC15" s="26">
        <f t="shared" si="16"/>
        <v>311</v>
      </c>
      <c r="CD15" s="26">
        <v>208</v>
      </c>
      <c r="CE15" s="26">
        <v>73</v>
      </c>
      <c r="CF15" s="26">
        <f t="shared" si="17"/>
        <v>281</v>
      </c>
      <c r="CG15" s="26">
        <v>255</v>
      </c>
      <c r="CH15" s="26">
        <v>57</v>
      </c>
      <c r="CI15" s="26">
        <f t="shared" si="18"/>
        <v>312</v>
      </c>
      <c r="CJ15" s="26">
        <v>244</v>
      </c>
      <c r="CK15" s="26">
        <v>86</v>
      </c>
      <c r="CL15" s="26">
        <f t="shared" si="19"/>
        <v>330</v>
      </c>
      <c r="CM15" s="26">
        <v>265</v>
      </c>
      <c r="CN15" s="26">
        <v>77</v>
      </c>
      <c r="CO15" s="26">
        <f t="shared" si="20"/>
        <v>342</v>
      </c>
      <c r="CP15" s="26">
        <v>285</v>
      </c>
      <c r="CQ15" s="26">
        <v>85</v>
      </c>
      <c r="CR15" s="26">
        <f t="shared" si="21"/>
        <v>370</v>
      </c>
      <c r="CS15" s="26">
        <v>282</v>
      </c>
      <c r="CT15" s="26">
        <v>80</v>
      </c>
      <c r="CU15" s="26">
        <f t="shared" si="22"/>
        <v>362</v>
      </c>
      <c r="CV15" s="26">
        <v>268</v>
      </c>
      <c r="CW15" s="26">
        <v>86</v>
      </c>
      <c r="CX15" s="26">
        <f t="shared" si="23"/>
        <v>354</v>
      </c>
      <c r="CY15" s="26">
        <v>318</v>
      </c>
      <c r="CZ15" s="26">
        <v>102</v>
      </c>
      <c r="DA15" s="26">
        <f t="shared" si="24"/>
        <v>420</v>
      </c>
      <c r="DB15" s="26">
        <v>332</v>
      </c>
      <c r="DC15" s="26">
        <v>112</v>
      </c>
      <c r="DD15" s="26">
        <f t="shared" si="25"/>
        <v>444</v>
      </c>
      <c r="DE15" s="26">
        <v>355</v>
      </c>
      <c r="DF15" s="26">
        <v>134</v>
      </c>
      <c r="DG15" s="26">
        <f t="shared" si="26"/>
        <v>489</v>
      </c>
      <c r="DH15" s="26">
        <v>330</v>
      </c>
      <c r="DI15" s="26">
        <v>124</v>
      </c>
      <c r="DJ15" s="26">
        <f t="shared" si="27"/>
        <v>454</v>
      </c>
      <c r="DK15" s="26">
        <v>331</v>
      </c>
      <c r="DL15" s="26">
        <v>93</v>
      </c>
      <c r="DM15" s="26">
        <f t="shared" si="28"/>
        <v>424</v>
      </c>
    </row>
    <row r="16" spans="1:117" ht="13.5" customHeight="1" x14ac:dyDescent="0.2">
      <c r="A16" s="16"/>
      <c r="E16" s="1" t="s">
        <v>62</v>
      </c>
      <c r="F16" s="13">
        <f>IF(AM13&gt;0,(AM16/AM13),"")</f>
        <v>0.13380281690140844</v>
      </c>
      <c r="G16" s="13">
        <f>IF(AP13&gt;0,(AP16/AP13),"")</f>
        <v>0.125</v>
      </c>
      <c r="H16" s="13">
        <f>IF(AS13&gt;0,(AS16/AS13),"")</f>
        <v>0.14122137404580154</v>
      </c>
      <c r="I16" s="13">
        <f>IF(AV13&gt;0,(AV16/AV13),"")</f>
        <v>0.11734693877551021</v>
      </c>
      <c r="J16" s="13">
        <f>IF(AY13&gt;0,(AY16/AY13),"")</f>
        <v>8.5820895522388058E-2</v>
      </c>
      <c r="K16" s="13">
        <f>IF(BB13&gt;0,(BB16/BB13),"")</f>
        <v>0.11711711711711711</v>
      </c>
      <c r="L16" s="13">
        <f>IF(BE13&gt;0,(BE16/BE13),"")</f>
        <v>9.0909090909090912E-2</v>
      </c>
      <c r="M16" s="13">
        <f>IF(BH13&gt;0,(BH16/BH13),"")</f>
        <v>9.5700416088765602E-2</v>
      </c>
      <c r="N16" s="13">
        <f>IF(BK13&gt;0,(BK16/BK13),"")</f>
        <v>7.0588235294117646E-2</v>
      </c>
      <c r="O16" s="13">
        <f>IF(BN13&gt;0,(BN16/BN13),"")</f>
        <v>8.6053412462908013E-2</v>
      </c>
      <c r="P16" s="13">
        <f>IF(BQ13&gt;0,(BQ16/BQ13),"")</f>
        <v>8.9466089466089471E-2</v>
      </c>
      <c r="Q16" s="13">
        <f>IF(BT13&gt;0,(BT16/BT13),"")</f>
        <v>8.2802547770700632E-2</v>
      </c>
      <c r="R16" s="13">
        <f>IF(BW13&gt;0,(BW16/BW13),"")</f>
        <v>7.586206896551724E-2</v>
      </c>
      <c r="S16" s="13">
        <f>IF(BZ13&gt;0,(BZ16/BZ13),"")</f>
        <v>6.4593301435406703E-2</v>
      </c>
      <c r="T16" s="13">
        <f>IF(CC13&gt;0,(CC16/CC13),"")</f>
        <v>6.1573546180159637E-2</v>
      </c>
      <c r="U16" s="13">
        <f>IF(CF13&gt;0,(CF16/CF13),"")</f>
        <v>7.2120559741657694E-2</v>
      </c>
      <c r="V16" s="13">
        <f t="shared" ref="V16" si="32">IF(CI13&gt;0,(CI16/CI13),"")</f>
        <v>6.6797642436149315E-2</v>
      </c>
      <c r="W16" s="13">
        <f t="shared" ref="W16" si="33">CL16/CL$13</f>
        <v>7.0463320463320461E-2</v>
      </c>
      <c r="X16" s="13">
        <f>CO16/CO$13</f>
        <v>0.10373066424021839</v>
      </c>
      <c r="Y16" s="13">
        <f>CR16/CR$13</f>
        <v>9.8418277680140595E-2</v>
      </c>
      <c r="Z16" s="13">
        <f>CU16/CU$13</f>
        <v>8.4403669724770647E-2</v>
      </c>
      <c r="AA16" s="13">
        <f t="shared" si="30"/>
        <v>8.1541218637992838E-2</v>
      </c>
      <c r="AB16" s="13">
        <f t="shared" si="31"/>
        <v>8.5346215780998394E-2</v>
      </c>
      <c r="AC16" s="13">
        <f>DD16/DD$13</f>
        <v>7.4685534591194966E-2</v>
      </c>
      <c r="AD16" s="13">
        <f>DG16/DG$13</f>
        <v>8.5266030013642566E-2</v>
      </c>
      <c r="AE16" s="13">
        <f>DJ16/DJ$13</f>
        <v>6.5708418891170434E-2</v>
      </c>
      <c r="AF16" s="13">
        <f>DM16/DM$13</f>
        <v>6.79886685552408E-2</v>
      </c>
      <c r="AG16" s="17"/>
      <c r="AJ16" s="1" t="s">
        <v>62</v>
      </c>
      <c r="AK16" s="26">
        <v>82</v>
      </c>
      <c r="AL16" s="26">
        <v>13</v>
      </c>
      <c r="AM16" s="26">
        <f t="shared" si="2"/>
        <v>95</v>
      </c>
      <c r="AN16" s="26">
        <v>88</v>
      </c>
      <c r="AO16" s="26">
        <v>13</v>
      </c>
      <c r="AP16" s="26">
        <f t="shared" si="3"/>
        <v>101</v>
      </c>
      <c r="AQ16" s="26">
        <v>95</v>
      </c>
      <c r="AR16" s="26">
        <v>16</v>
      </c>
      <c r="AS16" s="26">
        <f t="shared" si="4"/>
        <v>111</v>
      </c>
      <c r="AT16" s="26">
        <v>71</v>
      </c>
      <c r="AU16" s="26">
        <v>21</v>
      </c>
      <c r="AV16" s="26">
        <f t="shared" si="5"/>
        <v>92</v>
      </c>
      <c r="AW16" s="26">
        <v>59</v>
      </c>
      <c r="AX16" s="26">
        <v>10</v>
      </c>
      <c r="AY16" s="26">
        <f t="shared" si="6"/>
        <v>69</v>
      </c>
      <c r="AZ16" s="26">
        <v>79</v>
      </c>
      <c r="BA16" s="26">
        <v>12</v>
      </c>
      <c r="BB16" s="26">
        <f t="shared" si="7"/>
        <v>91</v>
      </c>
      <c r="BC16" s="26">
        <v>51</v>
      </c>
      <c r="BD16" s="26">
        <v>12</v>
      </c>
      <c r="BE16" s="26">
        <f t="shared" si="8"/>
        <v>63</v>
      </c>
      <c r="BF16" s="26">
        <v>55</v>
      </c>
      <c r="BG16" s="26">
        <v>14</v>
      </c>
      <c r="BH16" s="26">
        <f t="shared" si="9"/>
        <v>69</v>
      </c>
      <c r="BI16" s="26">
        <v>46</v>
      </c>
      <c r="BJ16" s="26">
        <v>2</v>
      </c>
      <c r="BK16" s="26">
        <f t="shared" si="10"/>
        <v>48</v>
      </c>
      <c r="BL16" s="26">
        <v>49</v>
      </c>
      <c r="BM16" s="26">
        <v>9</v>
      </c>
      <c r="BN16" s="26">
        <f t="shared" si="11"/>
        <v>58</v>
      </c>
      <c r="BO16" s="26">
        <v>54</v>
      </c>
      <c r="BP16" s="26">
        <v>8</v>
      </c>
      <c r="BQ16" s="26">
        <f t="shared" si="12"/>
        <v>62</v>
      </c>
      <c r="BR16" s="26">
        <v>58</v>
      </c>
      <c r="BS16" s="26">
        <v>7</v>
      </c>
      <c r="BT16" s="26">
        <f t="shared" si="13"/>
        <v>65</v>
      </c>
      <c r="BU16" s="26">
        <v>54</v>
      </c>
      <c r="BV16" s="26">
        <v>12</v>
      </c>
      <c r="BW16" s="26">
        <f t="shared" si="14"/>
        <v>66</v>
      </c>
      <c r="BX16" s="26">
        <v>48</v>
      </c>
      <c r="BY16" s="26">
        <v>6</v>
      </c>
      <c r="BZ16" s="26">
        <f>BX16+BY16</f>
        <v>54</v>
      </c>
      <c r="CA16" s="26">
        <v>44</v>
      </c>
      <c r="CB16" s="26">
        <v>10</v>
      </c>
      <c r="CC16" s="26">
        <f t="shared" si="16"/>
        <v>54</v>
      </c>
      <c r="CD16" s="26">
        <v>54</v>
      </c>
      <c r="CE16" s="26">
        <v>13</v>
      </c>
      <c r="CF16" s="26">
        <f t="shared" si="17"/>
        <v>67</v>
      </c>
      <c r="CG16" s="26">
        <v>58</v>
      </c>
      <c r="CH16" s="26">
        <v>10</v>
      </c>
      <c r="CI16" s="26">
        <f t="shared" si="18"/>
        <v>68</v>
      </c>
      <c r="CJ16" s="26">
        <v>64</v>
      </c>
      <c r="CK16" s="26">
        <v>9</v>
      </c>
      <c r="CL16" s="26">
        <f t="shared" si="19"/>
        <v>73</v>
      </c>
      <c r="CM16" s="26">
        <v>90</v>
      </c>
      <c r="CN16" s="26">
        <v>24</v>
      </c>
      <c r="CO16" s="26">
        <f t="shared" si="20"/>
        <v>114</v>
      </c>
      <c r="CP16" s="26">
        <v>94</v>
      </c>
      <c r="CQ16" s="26">
        <v>18</v>
      </c>
      <c r="CR16" s="26">
        <f t="shared" si="21"/>
        <v>112</v>
      </c>
      <c r="CS16" s="26">
        <v>75</v>
      </c>
      <c r="CT16" s="26">
        <v>17</v>
      </c>
      <c r="CU16" s="26">
        <f t="shared" si="22"/>
        <v>92</v>
      </c>
      <c r="CV16" s="26">
        <v>73</v>
      </c>
      <c r="CW16" s="26">
        <v>18</v>
      </c>
      <c r="CX16" s="26">
        <f t="shared" si="23"/>
        <v>91</v>
      </c>
      <c r="CY16" s="26">
        <v>87</v>
      </c>
      <c r="CZ16" s="26">
        <v>19</v>
      </c>
      <c r="DA16" s="26">
        <f t="shared" si="24"/>
        <v>106</v>
      </c>
      <c r="DB16" s="26">
        <v>85</v>
      </c>
      <c r="DC16" s="26">
        <v>10</v>
      </c>
      <c r="DD16" s="26">
        <f t="shared" si="25"/>
        <v>95</v>
      </c>
      <c r="DE16" s="26">
        <v>98</v>
      </c>
      <c r="DF16" s="26">
        <v>27</v>
      </c>
      <c r="DG16" s="26">
        <f t="shared" si="26"/>
        <v>125</v>
      </c>
      <c r="DH16" s="26">
        <v>86</v>
      </c>
      <c r="DI16" s="26">
        <v>10</v>
      </c>
      <c r="DJ16" s="26">
        <f t="shared" si="27"/>
        <v>96</v>
      </c>
      <c r="DK16" s="26">
        <v>81</v>
      </c>
      <c r="DL16" s="26">
        <v>15</v>
      </c>
      <c r="DM16" s="26">
        <f t="shared" si="28"/>
        <v>96</v>
      </c>
    </row>
    <row r="17" spans="1:117" ht="13.5" customHeight="1" x14ac:dyDescent="0.2">
      <c r="A17" s="16"/>
      <c r="F17" s="11">
        <f>IF(AM13&gt;0,(AM17/AM13),"")</f>
        <v>0.52112676056338025</v>
      </c>
      <c r="G17" s="11">
        <f>IF(AP13&gt;0,(AP17/AP13),"")</f>
        <v>0.54702970297029707</v>
      </c>
      <c r="H17" s="11">
        <f>IF(AS13&gt;0,(AS17/AS13),"")</f>
        <v>0.54834605597964381</v>
      </c>
      <c r="I17" s="11">
        <f>IF(AV13&gt;0,(AV17/AV13),"")</f>
        <v>0.51530612244897955</v>
      </c>
      <c r="J17" s="11">
        <f>IF(AY13&gt;0,(AY17/AY13),"")</f>
        <v>0.57711442786069655</v>
      </c>
      <c r="K17" s="11">
        <f>IF(BB13&gt;0,(BB17/BB13),"")</f>
        <v>0.55341055341055345</v>
      </c>
      <c r="L17" s="11">
        <f>IF(BE13&gt;0,(BE17/BE13),"")</f>
        <v>0.60028860028860032</v>
      </c>
      <c r="M17" s="11">
        <f>IF(BH13&gt;0,(BH17/BH13),"")</f>
        <v>0.63522884882108188</v>
      </c>
      <c r="N17" s="11">
        <f>IF(BK13&gt;0,(BK17/BK13),"")</f>
        <v>0.64117647058823535</v>
      </c>
      <c r="O17" s="11">
        <f>IF(BN13&gt;0,(BN17/BN13),"")</f>
        <v>0.62759643916913943</v>
      </c>
      <c r="P17" s="11">
        <f>IF(BQ13&gt;0,(BQ17/BQ13),"")</f>
        <v>0.6089466089466089</v>
      </c>
      <c r="Q17" s="11">
        <f>IF(BT13&gt;0,(BT17/BT13),"")</f>
        <v>0.61528662420382163</v>
      </c>
      <c r="R17" s="11">
        <f>IF(BW13&gt;0,(BW17/BW13),"")</f>
        <v>0.6333333333333333</v>
      </c>
      <c r="S17" s="11">
        <f>IF(BZ13&gt;0,(BZ17/BZ13),"")</f>
        <v>0.6638755980861244</v>
      </c>
      <c r="T17" s="11">
        <f>IF(CC13&gt;0,(CC17/CC13),"")</f>
        <v>0.67160775370581527</v>
      </c>
      <c r="U17" s="11">
        <f>IF(CF13&gt;0,(CF17/CF13),"")</f>
        <v>0.65231431646932181</v>
      </c>
      <c r="V17" s="11">
        <f t="shared" ref="V17" si="34">IF(CI13&gt;0,(CI17/CI13),"")</f>
        <v>0.6257367387033399</v>
      </c>
      <c r="W17" s="11">
        <f>CL17/CL$13</f>
        <v>0.63320463320463316</v>
      </c>
      <c r="X17" s="11">
        <f>CO17/CO$13</f>
        <v>0.65423111919927202</v>
      </c>
      <c r="Y17" s="11">
        <f>CR17/CR$13</f>
        <v>0.63971880492091393</v>
      </c>
      <c r="Z17" s="11">
        <f>CU17/CU$13</f>
        <v>0.64128440366972472</v>
      </c>
      <c r="AA17" s="11">
        <f>CX17/CX$13</f>
        <v>0.62724014336917566</v>
      </c>
      <c r="AB17" s="11">
        <f t="shared" si="31"/>
        <v>0.65861513687600648</v>
      </c>
      <c r="AC17" s="11">
        <f>DD17/DD$13</f>
        <v>0.66745283018867929</v>
      </c>
      <c r="AD17" s="11">
        <f>DG17/DG$13</f>
        <v>0.63437926330150063</v>
      </c>
      <c r="AE17" s="11">
        <f>DJ17/DJ$13</f>
        <v>0.61670088980150584</v>
      </c>
      <c r="AF17" s="11">
        <f>DM17/DM$13</f>
        <v>0.63597733711048154</v>
      </c>
      <c r="AG17" s="17"/>
      <c r="AJ17" s="5" t="s">
        <v>88</v>
      </c>
      <c r="AK17" s="26">
        <f t="shared" ref="AK17:CK17" si="35">SUM(AK14:AK16)</f>
        <v>300</v>
      </c>
      <c r="AL17" s="26">
        <f t="shared" si="35"/>
        <v>70</v>
      </c>
      <c r="AM17" s="26">
        <f t="shared" si="35"/>
        <v>370</v>
      </c>
      <c r="AN17" s="26">
        <f t="shared" si="35"/>
        <v>333</v>
      </c>
      <c r="AO17" s="26">
        <f t="shared" si="35"/>
        <v>109</v>
      </c>
      <c r="AP17" s="26">
        <f t="shared" si="35"/>
        <v>442</v>
      </c>
      <c r="AQ17" s="26">
        <f t="shared" si="35"/>
        <v>321</v>
      </c>
      <c r="AR17" s="26">
        <f t="shared" si="35"/>
        <v>110</v>
      </c>
      <c r="AS17" s="26">
        <f t="shared" si="35"/>
        <v>431</v>
      </c>
      <c r="AT17" s="26">
        <f t="shared" si="35"/>
        <v>290</v>
      </c>
      <c r="AU17" s="26">
        <f t="shared" si="35"/>
        <v>114</v>
      </c>
      <c r="AV17" s="26">
        <f t="shared" si="35"/>
        <v>404</v>
      </c>
      <c r="AW17" s="26">
        <f t="shared" si="35"/>
        <v>339</v>
      </c>
      <c r="AX17" s="26">
        <f t="shared" si="35"/>
        <v>125</v>
      </c>
      <c r="AY17" s="26">
        <f t="shared" si="35"/>
        <v>464</v>
      </c>
      <c r="AZ17" s="26">
        <f t="shared" si="35"/>
        <v>319</v>
      </c>
      <c r="BA17" s="26">
        <f t="shared" si="35"/>
        <v>111</v>
      </c>
      <c r="BB17" s="26">
        <f t="shared" si="35"/>
        <v>430</v>
      </c>
      <c r="BC17" s="26">
        <f t="shared" si="35"/>
        <v>310</v>
      </c>
      <c r="BD17" s="26">
        <f t="shared" si="35"/>
        <v>106</v>
      </c>
      <c r="BE17" s="26">
        <f t="shared" si="35"/>
        <v>416</v>
      </c>
      <c r="BF17" s="26">
        <f t="shared" si="35"/>
        <v>354</v>
      </c>
      <c r="BG17" s="26">
        <f t="shared" si="35"/>
        <v>104</v>
      </c>
      <c r="BH17" s="26">
        <f t="shared" si="35"/>
        <v>458</v>
      </c>
      <c r="BI17" s="26">
        <f t="shared" si="35"/>
        <v>337</v>
      </c>
      <c r="BJ17" s="26">
        <f t="shared" si="35"/>
        <v>99</v>
      </c>
      <c r="BK17" s="26">
        <f t="shared" si="35"/>
        <v>436</v>
      </c>
      <c r="BL17" s="26">
        <f t="shared" si="35"/>
        <v>319</v>
      </c>
      <c r="BM17" s="26">
        <f t="shared" si="35"/>
        <v>104</v>
      </c>
      <c r="BN17" s="26">
        <f t="shared" si="35"/>
        <v>423</v>
      </c>
      <c r="BO17" s="26">
        <f t="shared" si="35"/>
        <v>344</v>
      </c>
      <c r="BP17" s="26">
        <f t="shared" si="35"/>
        <v>78</v>
      </c>
      <c r="BQ17" s="26">
        <f t="shared" si="35"/>
        <v>422</v>
      </c>
      <c r="BR17" s="26">
        <f t="shared" si="35"/>
        <v>381</v>
      </c>
      <c r="BS17" s="26">
        <f t="shared" si="35"/>
        <v>102</v>
      </c>
      <c r="BT17" s="26">
        <f t="shared" si="35"/>
        <v>483</v>
      </c>
      <c r="BU17" s="26">
        <f t="shared" si="35"/>
        <v>424</v>
      </c>
      <c r="BV17" s="26">
        <f t="shared" si="35"/>
        <v>127</v>
      </c>
      <c r="BW17" s="26">
        <f t="shared" si="35"/>
        <v>551</v>
      </c>
      <c r="BX17" s="26">
        <f t="shared" si="35"/>
        <v>428</v>
      </c>
      <c r="BY17" s="26">
        <f t="shared" si="35"/>
        <v>127</v>
      </c>
      <c r="BZ17" s="26">
        <f t="shared" si="35"/>
        <v>555</v>
      </c>
      <c r="CA17" s="26">
        <f t="shared" si="35"/>
        <v>464</v>
      </c>
      <c r="CB17" s="26">
        <f t="shared" si="35"/>
        <v>125</v>
      </c>
      <c r="CC17" s="26">
        <f t="shared" si="35"/>
        <v>589</v>
      </c>
      <c r="CD17" s="26">
        <f t="shared" si="35"/>
        <v>438</v>
      </c>
      <c r="CE17" s="26">
        <f t="shared" si="35"/>
        <v>168</v>
      </c>
      <c r="CF17" s="26">
        <f t="shared" si="35"/>
        <v>606</v>
      </c>
      <c r="CG17" s="26">
        <f t="shared" si="35"/>
        <v>493</v>
      </c>
      <c r="CH17" s="26">
        <f t="shared" si="35"/>
        <v>144</v>
      </c>
      <c r="CI17" s="26">
        <f t="shared" si="35"/>
        <v>637</v>
      </c>
      <c r="CJ17" s="26">
        <f t="shared" si="35"/>
        <v>489</v>
      </c>
      <c r="CK17" s="26">
        <f t="shared" si="35"/>
        <v>167</v>
      </c>
      <c r="CL17" s="26">
        <f>SUM(CL14:CL16)</f>
        <v>656</v>
      </c>
      <c r="CM17" s="26">
        <f t="shared" ref="CM17:CN17" si="36">SUM(CM14:CM16)</f>
        <v>535</v>
      </c>
      <c r="CN17" s="26">
        <f t="shared" si="36"/>
        <v>184</v>
      </c>
      <c r="CO17" s="26">
        <f>SUM(CO14:CO16)</f>
        <v>719</v>
      </c>
      <c r="CP17" s="26">
        <f t="shared" ref="CP17:CQ17" si="37">SUM(CP14:CP16)</f>
        <v>545</v>
      </c>
      <c r="CQ17" s="26">
        <f t="shared" si="37"/>
        <v>183</v>
      </c>
      <c r="CR17" s="26">
        <f>SUM(CR14:CR16)</f>
        <v>728</v>
      </c>
      <c r="CS17" s="26">
        <f t="shared" ref="CS17:CT17" si="38">SUM(CS14:CS16)</f>
        <v>526</v>
      </c>
      <c r="CT17" s="26">
        <f t="shared" si="38"/>
        <v>173</v>
      </c>
      <c r="CU17" s="26">
        <f t="shared" ref="CU17:DA17" si="39">SUM(CU14:CU16)</f>
        <v>699</v>
      </c>
      <c r="CV17" s="26">
        <f t="shared" si="39"/>
        <v>535</v>
      </c>
      <c r="CW17" s="26">
        <f t="shared" si="39"/>
        <v>165</v>
      </c>
      <c r="CX17" s="26">
        <f t="shared" si="39"/>
        <v>700</v>
      </c>
      <c r="CY17" s="26">
        <f t="shared" si="39"/>
        <v>604</v>
      </c>
      <c r="CZ17" s="26">
        <f t="shared" si="39"/>
        <v>214</v>
      </c>
      <c r="DA17" s="26">
        <f t="shared" si="39"/>
        <v>818</v>
      </c>
      <c r="DB17" s="26">
        <f t="shared" ref="DB17:DD17" si="40">SUM(DB14:DB16)</f>
        <v>651</v>
      </c>
      <c r="DC17" s="26">
        <f t="shared" si="40"/>
        <v>198</v>
      </c>
      <c r="DD17" s="26">
        <f t="shared" si="40"/>
        <v>849</v>
      </c>
      <c r="DE17" s="26">
        <f t="shared" ref="DE17:DG17" si="41">SUM(DE14:DE16)</f>
        <v>679</v>
      </c>
      <c r="DF17" s="26">
        <f t="shared" si="41"/>
        <v>251</v>
      </c>
      <c r="DG17" s="26">
        <f t="shared" si="41"/>
        <v>930</v>
      </c>
      <c r="DH17" s="26">
        <f t="shared" ref="DH17:DJ17" si="42">SUM(DH14:DH16)</f>
        <v>654</v>
      </c>
      <c r="DI17" s="26">
        <f t="shared" si="42"/>
        <v>247</v>
      </c>
      <c r="DJ17" s="26">
        <f t="shared" si="42"/>
        <v>901</v>
      </c>
      <c r="DK17" s="26">
        <f t="shared" ref="DK17:DM17" si="43">SUM(DK14:DK16)</f>
        <v>660</v>
      </c>
      <c r="DL17" s="26">
        <f t="shared" si="43"/>
        <v>238</v>
      </c>
      <c r="DM17" s="26">
        <f t="shared" si="43"/>
        <v>898</v>
      </c>
    </row>
    <row r="18" spans="1:117" ht="13.5" customHeight="1" x14ac:dyDescent="0.2">
      <c r="A18" s="16"/>
      <c r="C18" s="2" t="s">
        <v>25</v>
      </c>
      <c r="F18" s="11"/>
      <c r="G18" s="11"/>
      <c r="H18" s="11"/>
      <c r="I18" s="11"/>
      <c r="J18" s="11"/>
      <c r="K18" s="11"/>
      <c r="L18" s="11"/>
      <c r="M18" s="11"/>
      <c r="N18" s="11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7"/>
    </row>
    <row r="19" spans="1:117" ht="13.5" customHeight="1" x14ac:dyDescent="0.2">
      <c r="A19" s="16"/>
      <c r="D19" s="1" t="s">
        <v>65</v>
      </c>
      <c r="F19" s="8">
        <f>AK13</f>
        <v>576</v>
      </c>
      <c r="G19" s="8">
        <f>AN13</f>
        <v>635</v>
      </c>
      <c r="H19" s="8">
        <f>AQ13</f>
        <v>596</v>
      </c>
      <c r="I19" s="8">
        <f>AT13</f>
        <v>612</v>
      </c>
      <c r="J19" s="8">
        <f>AW13</f>
        <v>614</v>
      </c>
      <c r="K19" s="8">
        <f>AZ13</f>
        <v>598</v>
      </c>
      <c r="L19" s="8">
        <f>BC13</f>
        <v>525</v>
      </c>
      <c r="M19" s="8">
        <f>BF13</f>
        <v>570</v>
      </c>
      <c r="N19" s="8">
        <f>BI13</f>
        <v>540</v>
      </c>
      <c r="O19" s="8">
        <f>BL13</f>
        <v>526</v>
      </c>
      <c r="P19" s="8">
        <f>BO13</f>
        <v>567</v>
      </c>
      <c r="Q19" s="8">
        <f>BR13</f>
        <v>635</v>
      </c>
      <c r="R19" s="8">
        <f>BU13</f>
        <v>689</v>
      </c>
      <c r="S19" s="8">
        <f>BX13</f>
        <v>667</v>
      </c>
      <c r="T19" s="8">
        <f>CA13</f>
        <v>709</v>
      </c>
      <c r="U19" s="8">
        <f>CD13</f>
        <v>713</v>
      </c>
      <c r="V19" s="8">
        <f>CG13</f>
        <v>810</v>
      </c>
      <c r="W19" s="8">
        <f>CJ13</f>
        <v>802</v>
      </c>
      <c r="X19" s="8">
        <f>CM13</f>
        <v>839</v>
      </c>
      <c r="Y19" s="8">
        <f>CP13</f>
        <v>888</v>
      </c>
      <c r="Z19" s="8">
        <f>CS13</f>
        <v>849</v>
      </c>
      <c r="AA19" s="8">
        <f>CV13</f>
        <v>882</v>
      </c>
      <c r="AB19" s="8">
        <f>CY13</f>
        <v>957</v>
      </c>
      <c r="AC19" s="8">
        <f>DB13</f>
        <v>991</v>
      </c>
      <c r="AD19" s="8">
        <f>DE13</f>
        <v>1123</v>
      </c>
      <c r="AE19" s="8">
        <f>DH13</f>
        <v>1111</v>
      </c>
      <c r="AF19" s="8">
        <f>DK13</f>
        <v>1084</v>
      </c>
      <c r="AG19" s="17"/>
    </row>
    <row r="20" spans="1:117" ht="13.5" customHeight="1" x14ac:dyDescent="0.2">
      <c r="A20" s="16"/>
      <c r="D20" s="11" t="s">
        <v>59</v>
      </c>
      <c r="E20" s="1" t="s">
        <v>60</v>
      </c>
      <c r="F20" s="11">
        <f>IF(AK13&gt;0,(AK14/AK13),"")</f>
        <v>7.4652777777777776E-2</v>
      </c>
      <c r="G20" s="11">
        <f>IF(AN13&gt;0,(AN14/AN13),"")</f>
        <v>6.2992125984251968E-2</v>
      </c>
      <c r="H20" s="11">
        <f>IF(AQ13&gt;0,(AQ14/AQ13),"")</f>
        <v>9.7315436241610737E-2</v>
      </c>
      <c r="I20" s="11">
        <f>IF(AT13&gt;0,(AT14/AT13),"")</f>
        <v>9.1503267973856203E-2</v>
      </c>
      <c r="J20" s="11">
        <f>IF(AW13&gt;0,(AW14/AW13),"")</f>
        <v>0.12377850162866449</v>
      </c>
      <c r="K20" s="11">
        <f>IF(AZ13&gt;0,(AZ14/AZ13),"")</f>
        <v>0.12876254180602006</v>
      </c>
      <c r="L20" s="11">
        <f>IF(BC13&gt;0,(BC14/BC13),"")</f>
        <v>0.14476190476190476</v>
      </c>
      <c r="M20" s="11">
        <f>IF(BF13&gt;0,(BF14/BF13),"")</f>
        <v>0.14385964912280702</v>
      </c>
      <c r="N20" s="11">
        <f>IF(BI13&gt;0,(BI14/BI13),"")</f>
        <v>0.1425925925925926</v>
      </c>
      <c r="O20" s="11">
        <f>IF(BL13&gt;0,(BL14/BL13),"")</f>
        <v>0.18631178707224336</v>
      </c>
      <c r="P20" s="11">
        <f>IF(BO13&gt;0,(BO14/BO13),"")</f>
        <v>0.19400352733686066</v>
      </c>
      <c r="Q20" s="11">
        <f>IF(BR13&gt;0,(BR14/BR13),"")</f>
        <v>0.2015748031496063</v>
      </c>
      <c r="R20" s="11">
        <f>IF(BU13&gt;0,(BU14/BU13),"")</f>
        <v>0.22351233671988388</v>
      </c>
      <c r="S20" s="11">
        <f>IF(BX13&gt;0,(BX14/BX13),"")</f>
        <v>0.24287856071964017</v>
      </c>
      <c r="T20" s="11">
        <f>IF(CA13&gt;0,(CA14/CA13),"")</f>
        <v>0.21720733427362482</v>
      </c>
      <c r="U20" s="11">
        <f>IF(CD13&gt;0,(CD14/CD13),"")</f>
        <v>0.24684431977559607</v>
      </c>
      <c r="V20" s="11">
        <f>IF(CG13&gt;0,(CG14/CG13),"")</f>
        <v>0.22222222222222221</v>
      </c>
      <c r="W20" s="11">
        <f>CJ14/CJ$13</f>
        <v>0.22568578553615959</v>
      </c>
      <c r="X20" s="11">
        <f>CM14/CM$13</f>
        <v>0.21454112038140644</v>
      </c>
      <c r="Y20" s="11">
        <f>CP14/CP$13</f>
        <v>0.18693693693693694</v>
      </c>
      <c r="Z20" s="11">
        <f>CS14/CS$13</f>
        <v>0.19905771495877503</v>
      </c>
      <c r="AA20" s="11">
        <f>CV14/CV$13</f>
        <v>0.2199546485260771</v>
      </c>
      <c r="AB20" s="11">
        <f>CY14/CY$13</f>
        <v>0.20794148380355276</v>
      </c>
      <c r="AC20" s="11">
        <f>DB14/DB$13</f>
        <v>0.23612512613521694</v>
      </c>
      <c r="AD20" s="11">
        <f>DE14/DE$13</f>
        <v>0.20124666073018699</v>
      </c>
      <c r="AE20" s="11">
        <f>DH14/DH$13</f>
        <v>0.21422142214221424</v>
      </c>
      <c r="AF20" s="11">
        <f>DK14/DK$13</f>
        <v>0.22878228782287824</v>
      </c>
      <c r="AG20" s="17"/>
    </row>
    <row r="21" spans="1:117" ht="13.5" customHeight="1" x14ac:dyDescent="0.2">
      <c r="A21" s="16"/>
      <c r="E21" s="1" t="s">
        <v>61</v>
      </c>
      <c r="F21" s="11">
        <f>IF(AK13&gt;0,(AK15/AK13),"")</f>
        <v>0.30381944444444442</v>
      </c>
      <c r="G21" s="11">
        <f>IF(AN13&gt;0,(AN15/AN13),"")</f>
        <v>0.32283464566929132</v>
      </c>
      <c r="H21" s="11">
        <f>IF(AQ13&gt;0,(AQ15/AQ13),"")</f>
        <v>0.28187919463087246</v>
      </c>
      <c r="I21" s="11">
        <f>IF(AT13&gt;0,(AT15/AT13),"")</f>
        <v>0.26633986928104575</v>
      </c>
      <c r="J21" s="11">
        <f>IF(AW13&gt;0,(AW15/AW13),"")</f>
        <v>0.33224755700325731</v>
      </c>
      <c r="K21" s="11">
        <f>IF(AZ13&gt;0,(AZ15/AZ13),"")</f>
        <v>0.27257525083612039</v>
      </c>
      <c r="L21" s="11">
        <f>IF(BC13&gt;0,(BC15/BC13),"")</f>
        <v>0.34857142857142859</v>
      </c>
      <c r="M21" s="11">
        <f>IF(BF13&gt;0,(BF15/BF13),"")</f>
        <v>0.38070175438596493</v>
      </c>
      <c r="N21" s="11">
        <f>IF(BI13&gt;0,(BI15/BI13),"")</f>
        <v>0.39629629629629631</v>
      </c>
      <c r="O21" s="11">
        <f>IF(BL13&gt;0,(BL15/BL13),"")</f>
        <v>0.3269961977186312</v>
      </c>
      <c r="P21" s="11">
        <f>IF(BO13&gt;0,(BO15/BO13),"")</f>
        <v>0.31746031746031744</v>
      </c>
      <c r="Q21" s="11">
        <f>IF(BR13&gt;0,(BR15/BR13),"")</f>
        <v>0.30708661417322836</v>
      </c>
      <c r="R21" s="11">
        <f>IF(BU13&gt;0,(BU15/BU13),"")</f>
        <v>0.31349782293178519</v>
      </c>
      <c r="S21" s="11">
        <f>IF(BX13&gt;0,(BX15/BX13),"")</f>
        <v>0.32683658170914542</v>
      </c>
      <c r="T21" s="11">
        <f>IF(CA13&gt;0,(CA15/CA13),"")</f>
        <v>0.3751763046544429</v>
      </c>
      <c r="U21" s="11">
        <f>IF(CD13&gt;0,(CD15/CD13),"")</f>
        <v>0.29172510518934081</v>
      </c>
      <c r="V21" s="11">
        <f>IF(CG13&gt;0,(CG15/CG13),"")</f>
        <v>0.31481481481481483</v>
      </c>
      <c r="W21" s="11">
        <f>CJ15/CJ$13</f>
        <v>0.30423940149625933</v>
      </c>
      <c r="X21" s="11">
        <f>CM15/CM$13</f>
        <v>0.31585220500595945</v>
      </c>
      <c r="Y21" s="11">
        <f>CP15/CP$13</f>
        <v>0.32094594594594594</v>
      </c>
      <c r="Z21" s="11">
        <f>CS15/CS$13</f>
        <v>0.33215547703180209</v>
      </c>
      <c r="AA21" s="11">
        <f>CV15/CV$13</f>
        <v>0.30385487528344673</v>
      </c>
      <c r="AB21" s="11">
        <f>CY15/CY$13</f>
        <v>0.33228840125391851</v>
      </c>
      <c r="AC21" s="11">
        <f>DB15/DB$13</f>
        <v>0.33501513622603429</v>
      </c>
      <c r="AD21" s="11">
        <f>DE15/DE$13</f>
        <v>0.31611754229741762</v>
      </c>
      <c r="AE21" s="11">
        <f>DH15/DH$13</f>
        <v>0.29702970297029702</v>
      </c>
      <c r="AF21" s="11">
        <f>DK15/DK$13</f>
        <v>0.30535055350553508</v>
      </c>
      <c r="AG21" s="17"/>
      <c r="AI21" s="2"/>
      <c r="AJ21" s="2"/>
    </row>
    <row r="22" spans="1:117" ht="13.5" customHeight="1" x14ac:dyDescent="0.2">
      <c r="A22" s="16"/>
      <c r="E22" s="1" t="s">
        <v>62</v>
      </c>
      <c r="F22" s="13">
        <f>IF(AK13&gt;0,(AK16/AK13),"")</f>
        <v>0.1423611111111111</v>
      </c>
      <c r="G22" s="13">
        <f>IF(AN13&gt;0,(AN16/AN13),"")</f>
        <v>0.13858267716535433</v>
      </c>
      <c r="H22" s="13">
        <f>IF(AQ13&gt;0,(AQ16/AQ13),"")</f>
        <v>0.15939597315436241</v>
      </c>
      <c r="I22" s="13">
        <f>IF(AT13&gt;0,(AT16/AT13),"")</f>
        <v>0.11601307189542484</v>
      </c>
      <c r="J22" s="13">
        <f>IF(AW13&gt;0,(AW16/AW13),"")</f>
        <v>9.6091205211726385E-2</v>
      </c>
      <c r="K22" s="13">
        <f>IF(AZ13&gt;0,(AZ16/AZ13),"")</f>
        <v>0.13210702341137123</v>
      </c>
      <c r="L22" s="13">
        <f>IF(BC13&gt;0,(BC16/BC13),"")</f>
        <v>9.7142857142857142E-2</v>
      </c>
      <c r="M22" s="13">
        <f>IF(BF13&gt;0,(BF16/BF13),"")</f>
        <v>9.6491228070175433E-2</v>
      </c>
      <c r="N22" s="13">
        <f>IF(BI13&gt;0,(BI16/BI13),"")</f>
        <v>8.5185185185185183E-2</v>
      </c>
      <c r="O22" s="13">
        <f>IF(BL13&gt;0,(BL16/BL13),"")</f>
        <v>9.3155893536121678E-2</v>
      </c>
      <c r="P22" s="13">
        <f>IF(BO13&gt;0,(BO16/BO13),"")</f>
        <v>9.5238095238095233E-2</v>
      </c>
      <c r="Q22" s="13">
        <f>IF(BR13&gt;0,(BR16/BR13),"")</f>
        <v>9.1338582677165353E-2</v>
      </c>
      <c r="R22" s="13">
        <f>IF(BU13&gt;0,(BU16/BU13),"")</f>
        <v>7.8374455732946297E-2</v>
      </c>
      <c r="S22" s="13">
        <f>IF(BX13&gt;0,(BX16/BX13),"")</f>
        <v>7.1964017991004492E-2</v>
      </c>
      <c r="T22" s="13">
        <f>IF(CA13&gt;0,(CA16/CA13),"")</f>
        <v>6.2059238363892807E-2</v>
      </c>
      <c r="U22" s="13">
        <f>IF(CD13&gt;0,(CD16/CD13),"")</f>
        <v>7.5736325385694248E-2</v>
      </c>
      <c r="V22" s="13">
        <f>IF(CG13&gt;0,(CG16/CG13),"")</f>
        <v>7.160493827160494E-2</v>
      </c>
      <c r="W22" s="13">
        <f>CJ16/CJ$13</f>
        <v>7.9800498753117205E-2</v>
      </c>
      <c r="X22" s="13">
        <f>CM16/CM$13</f>
        <v>0.10727056019070322</v>
      </c>
      <c r="Y22" s="13">
        <f>CP16/CP$13</f>
        <v>0.10585585585585586</v>
      </c>
      <c r="Z22" s="13">
        <f>CS16/CS$13</f>
        <v>8.8339222614840993E-2</v>
      </c>
      <c r="AA22" s="13">
        <f>CV16/CV$13</f>
        <v>8.2766439909297052E-2</v>
      </c>
      <c r="AB22" s="13">
        <f>CY16/CY$13</f>
        <v>9.0909090909090912E-2</v>
      </c>
      <c r="AC22" s="13">
        <f>DB16/DB$13</f>
        <v>8.5771947527749748E-2</v>
      </c>
      <c r="AD22" s="13">
        <f>DE16/DE$13</f>
        <v>8.7266251113089943E-2</v>
      </c>
      <c r="AE22" s="13">
        <f>DH16/DH$13</f>
        <v>7.7407740774077402E-2</v>
      </c>
      <c r="AF22" s="13">
        <f>DK16/DK$13</f>
        <v>7.4723247232472326E-2</v>
      </c>
      <c r="AG22" s="17"/>
      <c r="AI22" s="2"/>
      <c r="AJ22" s="2"/>
    </row>
    <row r="23" spans="1:117" ht="13.5" customHeight="1" x14ac:dyDescent="0.2">
      <c r="A23" s="16"/>
      <c r="F23" s="11">
        <f>IF(AK13&gt;0,(AK17/AK13),"")</f>
        <v>0.52083333333333337</v>
      </c>
      <c r="G23" s="11">
        <f>IF(AN13&gt;0,(AN17/AN13),"")</f>
        <v>0.52440944881889762</v>
      </c>
      <c r="H23" s="11">
        <f>IF(AQ13&gt;0,(AQ17/AQ13),"")</f>
        <v>0.53859060402684567</v>
      </c>
      <c r="I23" s="11">
        <f>IF(AT13&gt;0,(AT17/AT13),"")</f>
        <v>0.47385620915032678</v>
      </c>
      <c r="J23" s="11">
        <f>IF(AW13&gt;0,(AW17/AW13),"")</f>
        <v>0.55211726384364823</v>
      </c>
      <c r="K23" s="11">
        <f>IF(AZ13&gt;0,(AZ17/AZ13),"")</f>
        <v>0.53344481605351168</v>
      </c>
      <c r="L23" s="11">
        <f>IF(BC13&gt;0,(BC17/BC13),"")</f>
        <v>0.59047619047619049</v>
      </c>
      <c r="M23" s="11">
        <f>IF(BF13&gt;0,(BF17/BF13),"")</f>
        <v>0.62105263157894741</v>
      </c>
      <c r="N23" s="11">
        <f>IF(BI13&gt;0,(BI17/BI13),"")</f>
        <v>0.62407407407407411</v>
      </c>
      <c r="O23" s="11">
        <f>IF(BL13&gt;0,(BL17/BL13),"")</f>
        <v>0.60646387832699622</v>
      </c>
      <c r="P23" s="11">
        <f>IF(BO13&gt;0,(BO17/BO13),"")</f>
        <v>0.60670194003527333</v>
      </c>
      <c r="Q23" s="11">
        <f>IF(BR13&gt;0,(BR17/BR13),"")</f>
        <v>0.6</v>
      </c>
      <c r="R23" s="11">
        <f>IF(BU13&gt;0,(BU17/BU13),"")</f>
        <v>0.61538461538461542</v>
      </c>
      <c r="S23" s="11">
        <f>IF(BX13&gt;0,(BX17/BX13),"")</f>
        <v>0.64167916041979012</v>
      </c>
      <c r="T23" s="11">
        <f>IF(CA13&gt;0,(CA17/CA13),"")</f>
        <v>0.65444287729196049</v>
      </c>
      <c r="U23" s="11">
        <f>IF(CD13&gt;0,(CD17/CD13),"")</f>
        <v>0.61430575035063117</v>
      </c>
      <c r="V23" s="11">
        <f>IF(CG13&gt;0,(CG17/CG13),"")</f>
        <v>0.60864197530864195</v>
      </c>
      <c r="W23" s="11">
        <f>CJ17/CJ$13</f>
        <v>0.60972568578553621</v>
      </c>
      <c r="X23" s="11">
        <f>CM17/CM$13</f>
        <v>0.63766388557806908</v>
      </c>
      <c r="Y23" s="11">
        <f>CP17/CP$13</f>
        <v>0.61373873873873874</v>
      </c>
      <c r="Z23" s="11">
        <f>CS17/CS$13</f>
        <v>0.6195524146054181</v>
      </c>
      <c r="AA23" s="11">
        <f>CV17/CV$13</f>
        <v>0.60657596371882083</v>
      </c>
      <c r="AB23" s="11">
        <f>CY17/CY$13</f>
        <v>0.63113897596656221</v>
      </c>
      <c r="AC23" s="11">
        <f>DB17/DB$13</f>
        <v>0.65691220988900101</v>
      </c>
      <c r="AD23" s="11">
        <f>DE17/DE$13</f>
        <v>0.60463045414069461</v>
      </c>
      <c r="AE23" s="11">
        <f>DH17/DH$13</f>
        <v>0.58865886588658867</v>
      </c>
      <c r="AF23" s="11">
        <f>DK17/DK$13</f>
        <v>0.60885608856088558</v>
      </c>
      <c r="AG23" s="17"/>
      <c r="AI23" s="2"/>
      <c r="AJ23" s="2"/>
    </row>
    <row r="24" spans="1:117" ht="13.5" customHeight="1" x14ac:dyDescent="0.2">
      <c r="A24" s="16"/>
      <c r="C24" s="2" t="s">
        <v>26</v>
      </c>
      <c r="F24" s="11"/>
      <c r="G24" s="11"/>
      <c r="H24" s="11"/>
      <c r="I24" s="11"/>
      <c r="J24" s="11"/>
      <c r="K24" s="11"/>
      <c r="L24" s="11"/>
      <c r="M24" s="11"/>
      <c r="N24" s="11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7"/>
      <c r="AI24" s="2"/>
      <c r="AJ24" s="2"/>
    </row>
    <row r="25" spans="1:117" ht="13.5" customHeight="1" x14ac:dyDescent="0.2">
      <c r="A25" s="16"/>
      <c r="D25" s="1" t="s">
        <v>65</v>
      </c>
      <c r="F25" s="8">
        <f>AL13</f>
        <v>134</v>
      </c>
      <c r="G25" s="8">
        <f>AO13</f>
        <v>173</v>
      </c>
      <c r="H25" s="8">
        <f>AR13</f>
        <v>190</v>
      </c>
      <c r="I25" s="8">
        <f>AU13</f>
        <v>172</v>
      </c>
      <c r="J25" s="8">
        <f>AX13</f>
        <v>190</v>
      </c>
      <c r="K25" s="8">
        <f>BA13</f>
        <v>179</v>
      </c>
      <c r="L25" s="8">
        <f>BD13</f>
        <v>168</v>
      </c>
      <c r="M25" s="8">
        <f>BG13</f>
        <v>151</v>
      </c>
      <c r="N25" s="8">
        <f>BJ13</f>
        <v>140</v>
      </c>
      <c r="O25" s="8">
        <f>BM13</f>
        <v>148</v>
      </c>
      <c r="P25" s="8">
        <f>BP13</f>
        <v>126</v>
      </c>
      <c r="Q25" s="8">
        <f>BS13</f>
        <v>150</v>
      </c>
      <c r="R25" s="8">
        <f>BV13</f>
        <v>181</v>
      </c>
      <c r="S25" s="8">
        <f>BY13</f>
        <v>169</v>
      </c>
      <c r="T25" s="8">
        <f>CB13</f>
        <v>168</v>
      </c>
      <c r="U25" s="8">
        <f>CE13</f>
        <v>216</v>
      </c>
      <c r="V25" s="8">
        <f>CH13</f>
        <v>208</v>
      </c>
      <c r="W25" s="8">
        <f>CK13</f>
        <v>234</v>
      </c>
      <c r="X25" s="8">
        <f>CN13</f>
        <v>260</v>
      </c>
      <c r="Y25" s="8">
        <f>CQ13</f>
        <v>250</v>
      </c>
      <c r="Z25" s="8">
        <f>CT13</f>
        <v>241</v>
      </c>
      <c r="AA25" s="8">
        <f>CW13</f>
        <v>234</v>
      </c>
      <c r="AB25" s="8">
        <f>CZ13</f>
        <v>285</v>
      </c>
      <c r="AC25" s="8">
        <f>DC13</f>
        <v>281</v>
      </c>
      <c r="AD25" s="8">
        <f>DF13</f>
        <v>343</v>
      </c>
      <c r="AE25" s="8">
        <f>DI13</f>
        <v>350</v>
      </c>
      <c r="AF25" s="8">
        <f>DL13</f>
        <v>328</v>
      </c>
      <c r="AG25" s="17"/>
      <c r="AI25" s="2"/>
      <c r="AJ25" s="2"/>
    </row>
    <row r="26" spans="1:117" ht="13.5" customHeight="1" x14ac:dyDescent="0.2">
      <c r="A26" s="16"/>
      <c r="D26" s="11" t="s">
        <v>59</v>
      </c>
      <c r="E26" s="1" t="s">
        <v>60</v>
      </c>
      <c r="F26" s="11">
        <f>IF(AL13&gt;0,(AL14/AL13),"")</f>
        <v>0.11194029850746269</v>
      </c>
      <c r="G26" s="11">
        <f>IF(AO13&gt;0,(AO14/AO13),"")</f>
        <v>0.13872832369942195</v>
      </c>
      <c r="H26" s="11">
        <f>IF(AR13&gt;0,(AR14/AR13),"")</f>
        <v>0.10526315789473684</v>
      </c>
      <c r="I26" s="11">
        <f>IF(AU13&gt;0,(AU14/AU13),"")</f>
        <v>0.11627906976744186</v>
      </c>
      <c r="J26" s="11">
        <f>IF(AX13&gt;0,(AX14/AX13),"")</f>
        <v>0.24210526315789474</v>
      </c>
      <c r="K26" s="11">
        <f>IF(BA13&gt;0,(BA14/BA13),"")</f>
        <v>0.24581005586592178</v>
      </c>
      <c r="L26" s="11">
        <f>IF(BD13&gt;0,(BD14/BD13),"")</f>
        <v>0.13690476190476192</v>
      </c>
      <c r="M26" s="11">
        <f>IF(BG13&gt;0,(BG14/BG13),"")</f>
        <v>0.16556291390728478</v>
      </c>
      <c r="N26" s="11">
        <f>IF(BJ13&gt;0,(BJ14/BJ13),"")</f>
        <v>0.25</v>
      </c>
      <c r="O26" s="11">
        <f>IF(BM13&gt;0,(BM14/BM13),"")</f>
        <v>0.30405405405405406</v>
      </c>
      <c r="P26" s="11">
        <f>IF(BP13&gt;0,(BP14/BP13),"")</f>
        <v>0.27777777777777779</v>
      </c>
      <c r="Q26" s="11">
        <f>IF(BS13&gt;0,(BS14/BS13),"")</f>
        <v>0.31333333333333335</v>
      </c>
      <c r="R26" s="11">
        <f>IF(BV13&gt;0,(BV14/BV13),"")</f>
        <v>0.34806629834254144</v>
      </c>
      <c r="S26" s="11">
        <f>IF(BY13&gt;0,(BY14/BY13),"")</f>
        <v>0.28994082840236685</v>
      </c>
      <c r="T26" s="11">
        <f>IF(CB13&gt;0,(CB14/CB13),"")</f>
        <v>0.41666666666666669</v>
      </c>
      <c r="U26" s="11">
        <f>IF(CE13&gt;0,(CE14/CE13),"")</f>
        <v>0.37962962962962965</v>
      </c>
      <c r="V26" s="11">
        <f>IF(CH13&gt;0,(CH14/CH13),"")</f>
        <v>0.37019230769230771</v>
      </c>
      <c r="W26" s="11">
        <f>CK14/CK$13</f>
        <v>0.30769230769230771</v>
      </c>
      <c r="X26" s="11">
        <f>CN14/CN$13</f>
        <v>0.31923076923076921</v>
      </c>
      <c r="Y26" s="11">
        <f>CQ14/CQ$13</f>
        <v>0.32</v>
      </c>
      <c r="Z26" s="11">
        <f>CT14/CT$13</f>
        <v>0.31535269709543567</v>
      </c>
      <c r="AA26" s="11">
        <f>CW14/CW$13</f>
        <v>0.2606837606837607</v>
      </c>
      <c r="AB26" s="11">
        <f>CZ14/CZ$13</f>
        <v>0.32631578947368423</v>
      </c>
      <c r="AC26" s="11">
        <f>DC14/DC$13</f>
        <v>0.27046263345195731</v>
      </c>
      <c r="AD26" s="11">
        <f>DF14/DF$13</f>
        <v>0.26239067055393583</v>
      </c>
      <c r="AE26" s="11">
        <f>DI14/DI$13</f>
        <v>0.32285714285714284</v>
      </c>
      <c r="AF26" s="11">
        <f>DL14/DL$13</f>
        <v>0.39634146341463417</v>
      </c>
      <c r="AG26" s="17"/>
      <c r="AI26" s="2"/>
      <c r="AJ26" s="2"/>
    </row>
    <row r="27" spans="1:117" ht="13.5" customHeight="1" x14ac:dyDescent="0.2">
      <c r="A27" s="16"/>
      <c r="E27" s="1" t="s">
        <v>61</v>
      </c>
      <c r="F27" s="11">
        <f>IF(AL13&gt;0,(AL15/AL13),"")</f>
        <v>0.31343283582089554</v>
      </c>
      <c r="G27" s="11">
        <f>IF(AO13&gt;0,(AO15/AO13),"")</f>
        <v>0.41618497109826591</v>
      </c>
      <c r="H27" s="11">
        <f>IF(AR13&gt;0,(AR15/AR13),"")</f>
        <v>0.38947368421052631</v>
      </c>
      <c r="I27" s="11">
        <f>IF(AU13&gt;0,(AU15/AU13),"")</f>
        <v>0.42441860465116277</v>
      </c>
      <c r="J27" s="11">
        <f>IF(AX13&gt;0,(AX15/AX13),"")</f>
        <v>0.36315789473684212</v>
      </c>
      <c r="K27" s="11">
        <f>IF(BA13&gt;0,(BA15/BA13),"")</f>
        <v>0.30726256983240224</v>
      </c>
      <c r="L27" s="11">
        <f>IF(BD13&gt;0,(BD15/BD13),"")</f>
        <v>0.42261904761904762</v>
      </c>
      <c r="M27" s="11">
        <f>IF(BG13&gt;0,(BG15/BG13),"")</f>
        <v>0.43046357615894038</v>
      </c>
      <c r="N27" s="11">
        <f>IF(BJ13&gt;0,(BJ15/BJ13),"")</f>
        <v>0.44285714285714284</v>
      </c>
      <c r="O27" s="11">
        <f>IF(BM13&gt;0,(BM15/BM13),"")</f>
        <v>0.33783783783783783</v>
      </c>
      <c r="P27" s="11">
        <f>IF(BP13&gt;0,(BP15/BP13),"")</f>
        <v>0.27777777777777779</v>
      </c>
      <c r="Q27" s="11">
        <f>IF(BS13&gt;0,(BS15/BS13),"")</f>
        <v>0.32</v>
      </c>
      <c r="R27" s="11">
        <f>IF(BV13&gt;0,(BV15/BV13),"")</f>
        <v>0.287292817679558</v>
      </c>
      <c r="S27" s="11">
        <f>IF(BY13&gt;0,(BY15/BY13),"")</f>
        <v>0.42603550295857989</v>
      </c>
      <c r="T27" s="11">
        <f>IF(CB13&gt;0,(CB15/CB13),"")</f>
        <v>0.26785714285714285</v>
      </c>
      <c r="U27" s="11">
        <f>IF(CE13&gt;0,(CE15/CE13),"")</f>
        <v>0.33796296296296297</v>
      </c>
      <c r="V27" s="11">
        <f>IF(CH13&gt;0,(CH15/CH13),"")</f>
        <v>0.27403846153846156</v>
      </c>
      <c r="W27" s="11">
        <f>CK15/CK$13</f>
        <v>0.36752136752136755</v>
      </c>
      <c r="X27" s="11">
        <f>CN15/CN$13</f>
        <v>0.29615384615384616</v>
      </c>
      <c r="Y27" s="11">
        <f>CQ15/CQ$13</f>
        <v>0.34</v>
      </c>
      <c r="Z27" s="11">
        <f>CT15/CT$13</f>
        <v>0.33195020746887965</v>
      </c>
      <c r="AA27" s="11">
        <f>CW15/CW$13</f>
        <v>0.36752136752136755</v>
      </c>
      <c r="AB27" s="11">
        <f>CZ15/CZ$13</f>
        <v>0.35789473684210527</v>
      </c>
      <c r="AC27" s="11">
        <f>DC15/DC$13</f>
        <v>0.39857651245551601</v>
      </c>
      <c r="AD27" s="11">
        <f>DF15/DF$13</f>
        <v>0.39067055393586003</v>
      </c>
      <c r="AE27" s="11">
        <f>DI15/DI$13</f>
        <v>0.35428571428571426</v>
      </c>
      <c r="AF27" s="11">
        <f>DL15/DL$13</f>
        <v>0.28353658536585363</v>
      </c>
      <c r="AG27" s="17"/>
      <c r="AI27" s="2"/>
      <c r="AJ27" s="2"/>
    </row>
    <row r="28" spans="1:117" ht="13.5" customHeight="1" x14ac:dyDescent="0.2">
      <c r="A28" s="16"/>
      <c r="E28" s="1" t="s">
        <v>62</v>
      </c>
      <c r="F28" s="13">
        <f>IF(AL13&gt;0,(AL16/AL13),"")</f>
        <v>9.7014925373134331E-2</v>
      </c>
      <c r="G28" s="13">
        <f>IF(AO13&gt;0,(AO16/AO13),"")</f>
        <v>7.5144508670520235E-2</v>
      </c>
      <c r="H28" s="13">
        <f>IF(AR13&gt;0,(AR16/AR13),"")</f>
        <v>8.4210526315789472E-2</v>
      </c>
      <c r="I28" s="13">
        <f>IF(AU13&gt;0,(AU16/AU13),"")</f>
        <v>0.12209302325581395</v>
      </c>
      <c r="J28" s="13">
        <f>IF(AX13&gt;0,(AX16/AX13),"")</f>
        <v>5.2631578947368418E-2</v>
      </c>
      <c r="K28" s="13">
        <f>IF(BA13&gt;0,(BA16/BA13),"")</f>
        <v>6.7039106145251395E-2</v>
      </c>
      <c r="L28" s="13">
        <f>IF(BD13&gt;0,(BD16/BD13),"")</f>
        <v>7.1428571428571425E-2</v>
      </c>
      <c r="M28" s="13">
        <f>IF(BG13&gt;0,(BG16/BG13),"")</f>
        <v>9.2715231788079472E-2</v>
      </c>
      <c r="N28" s="13">
        <f>IF(BJ13&gt;0,(BJ16/BJ13),"")</f>
        <v>1.4285714285714285E-2</v>
      </c>
      <c r="O28" s="13">
        <f>IF(BM13&gt;0,(BM16/BM13),"")</f>
        <v>6.0810810810810814E-2</v>
      </c>
      <c r="P28" s="13">
        <f>IF(BP13&gt;0,(BP16/BP13),"")</f>
        <v>6.3492063492063489E-2</v>
      </c>
      <c r="Q28" s="13">
        <f>IF(BS13&gt;0,(BS16/BS13),"")</f>
        <v>4.6666666666666669E-2</v>
      </c>
      <c r="R28" s="13">
        <f>IF(BV13&gt;0,(BV16/BV13),"")</f>
        <v>6.6298342541436461E-2</v>
      </c>
      <c r="S28" s="13">
        <f>IF(BY13&gt;0,(BY16/BY13),"")</f>
        <v>3.5502958579881658E-2</v>
      </c>
      <c r="T28" s="13">
        <f>IF(CB13&gt;0,(CB16/CB13),"")</f>
        <v>5.9523809523809521E-2</v>
      </c>
      <c r="U28" s="13">
        <f>IF(CE13&gt;0,(CE16/CE13),"")</f>
        <v>6.0185185185185182E-2</v>
      </c>
      <c r="V28" s="13">
        <f>IF(CH13&gt;0,(CH16/CH13),"")</f>
        <v>4.807692307692308E-2</v>
      </c>
      <c r="W28" s="13">
        <f>CK16/CK$13</f>
        <v>3.8461538461538464E-2</v>
      </c>
      <c r="X28" s="13">
        <f>CN16/CN$13</f>
        <v>9.2307692307692313E-2</v>
      </c>
      <c r="Y28" s="13">
        <f>CQ16/CQ$13</f>
        <v>7.1999999999999995E-2</v>
      </c>
      <c r="Z28" s="13">
        <f>CT16/CT$13</f>
        <v>7.0539419087136929E-2</v>
      </c>
      <c r="AA28" s="13">
        <f>CW16/CW$13</f>
        <v>7.6923076923076927E-2</v>
      </c>
      <c r="AB28" s="13">
        <f>CZ16/CZ$13</f>
        <v>6.6666666666666666E-2</v>
      </c>
      <c r="AC28" s="13">
        <f>DC16/DC$13</f>
        <v>3.5587188612099648E-2</v>
      </c>
      <c r="AD28" s="13">
        <f>DF16/DF$13</f>
        <v>7.8717201166180764E-2</v>
      </c>
      <c r="AE28" s="13">
        <f>DI16/DI$13</f>
        <v>2.8571428571428571E-2</v>
      </c>
      <c r="AF28" s="13">
        <f>DL16/DL$13</f>
        <v>4.573170731707317E-2</v>
      </c>
      <c r="AG28" s="17"/>
      <c r="AI28" s="2"/>
      <c r="AJ28" s="2"/>
    </row>
    <row r="29" spans="1:117" ht="13.5" customHeight="1" x14ac:dyDescent="0.2">
      <c r="A29" s="16"/>
      <c r="F29" s="11">
        <f>IF(AL13&gt;0,(AL17/AL13),"")</f>
        <v>0.52238805970149249</v>
      </c>
      <c r="G29" s="11">
        <f>IF(AO13&gt;0,(AO17/AO13),"")</f>
        <v>0.63005780346820806</v>
      </c>
      <c r="H29" s="11">
        <f>IF(AR13&gt;0,(AR17/AR13),"")</f>
        <v>0.57894736842105265</v>
      </c>
      <c r="I29" s="11">
        <f>IF(AU13&gt;0,(AU17/AU13),"")</f>
        <v>0.66279069767441856</v>
      </c>
      <c r="J29" s="11">
        <f>IF(AX13&gt;0,(AX17/AX13),"")</f>
        <v>0.65789473684210531</v>
      </c>
      <c r="K29" s="11">
        <f>IF(BA13&gt;0,(BA17/BA13),"")</f>
        <v>0.62011173184357538</v>
      </c>
      <c r="L29" s="11">
        <f>IF(BD13&gt;0,(BD17/BD13),"")</f>
        <v>0.63095238095238093</v>
      </c>
      <c r="M29" s="11">
        <f>IF(BG13&gt;0,(BG17/BG13),"")</f>
        <v>0.6887417218543046</v>
      </c>
      <c r="N29" s="11">
        <f>IF(BJ13&gt;0,(BJ17/BJ13),"")</f>
        <v>0.70714285714285718</v>
      </c>
      <c r="O29" s="11">
        <f>IF(BM13&gt;0,(BM17/BM13),"")</f>
        <v>0.70270270270270274</v>
      </c>
      <c r="P29" s="11">
        <f>IF(BP13&gt;0,(BP17/BP13),"")</f>
        <v>0.61904761904761907</v>
      </c>
      <c r="Q29" s="11">
        <f>IF(BS13&gt;0,(BS17/BS13),"")</f>
        <v>0.68</v>
      </c>
      <c r="R29" s="11">
        <f>IF(BV13&gt;0,(BV17/BV13),"")</f>
        <v>0.7016574585635359</v>
      </c>
      <c r="S29" s="11">
        <f>IF(BY13&gt;0,(BY17/BY13),"")</f>
        <v>0.75147928994082835</v>
      </c>
      <c r="T29" s="11">
        <f>IF(CB13&gt;0,(CB17/CB13),"")</f>
        <v>0.74404761904761907</v>
      </c>
      <c r="U29" s="11">
        <f>IF(CE13&gt;0,(CE17/CE13),"")</f>
        <v>0.77777777777777779</v>
      </c>
      <c r="V29" s="11">
        <f>IF(CH13&gt;0,(CH17/CH13),"")</f>
        <v>0.69230769230769229</v>
      </c>
      <c r="W29" s="11">
        <f>CK17/CK$13</f>
        <v>0.71367521367521369</v>
      </c>
      <c r="X29" s="11">
        <f>CN17/CN$13</f>
        <v>0.70769230769230773</v>
      </c>
      <c r="Y29" s="11">
        <f>CQ17/CQ$13</f>
        <v>0.73199999999999998</v>
      </c>
      <c r="Z29" s="11">
        <f>CT17/CT$13</f>
        <v>0.71784232365145229</v>
      </c>
      <c r="AA29" s="11">
        <f>CW17/CW$13</f>
        <v>0.70512820512820518</v>
      </c>
      <c r="AB29" s="11">
        <f>CZ17/CZ$13</f>
        <v>0.75087719298245614</v>
      </c>
      <c r="AC29" s="11">
        <f>DC17/DC$13</f>
        <v>0.70462633451957291</v>
      </c>
      <c r="AD29" s="11">
        <f>DF17/DF$13</f>
        <v>0.73177842565597673</v>
      </c>
      <c r="AE29" s="11">
        <f>DI17/DI$13</f>
        <v>0.70571428571428574</v>
      </c>
      <c r="AF29" s="11">
        <f>DL17/DL$13</f>
        <v>0.72560975609756095</v>
      </c>
      <c r="AG29" s="17"/>
      <c r="AI29" s="2"/>
      <c r="AJ29" s="2"/>
    </row>
    <row r="30" spans="1:117" ht="13.5" customHeight="1" x14ac:dyDescent="0.25">
      <c r="A30" s="16"/>
      <c r="C30" s="2" t="s">
        <v>123</v>
      </c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 s="17"/>
      <c r="AK30" s="52" t="s">
        <v>123</v>
      </c>
      <c r="AL30" s="52"/>
      <c r="AM30" s="52"/>
      <c r="AN30" s="52"/>
      <c r="AO30" s="52"/>
      <c r="AP30" s="52"/>
      <c r="AQ30" s="52"/>
      <c r="AR30" s="52"/>
      <c r="AS30" s="52"/>
      <c r="AT30" s="56"/>
      <c r="AU30" s="56"/>
      <c r="AV30" s="56"/>
      <c r="AW30" s="56"/>
      <c r="AX30" s="56"/>
      <c r="AY30" s="56"/>
      <c r="AZ30" s="56"/>
      <c r="BA30" s="56"/>
      <c r="BB30" s="56"/>
      <c r="BC30" s="56"/>
      <c r="BD30" s="56"/>
      <c r="BE30" s="56"/>
      <c r="BF30" s="56"/>
      <c r="BG30" s="56"/>
      <c r="BH30" s="56"/>
      <c r="BI30" s="56"/>
      <c r="BJ30" s="56"/>
      <c r="BK30" s="56"/>
      <c r="BL30" s="56"/>
      <c r="BM30" s="56"/>
      <c r="BN30" s="56"/>
      <c r="BO30" s="56"/>
      <c r="BP30" s="56"/>
      <c r="BQ30" s="56"/>
      <c r="BR30" s="56"/>
      <c r="BS30" s="56"/>
      <c r="BT30" s="56"/>
      <c r="BU30" s="56"/>
      <c r="BV30" s="56"/>
      <c r="BW30" s="56"/>
      <c r="BX30" s="56"/>
      <c r="BY30" s="56"/>
      <c r="BZ30" s="56"/>
      <c r="CA30" s="56"/>
      <c r="CB30" s="56"/>
      <c r="CC30" s="56"/>
      <c r="CD30" s="56"/>
      <c r="CE30" s="56"/>
      <c r="CF30" s="56"/>
      <c r="CG30" s="56"/>
      <c r="CH30" s="56"/>
      <c r="CI30" s="56"/>
      <c r="CJ30" s="55"/>
      <c r="CK30" s="55"/>
      <c r="CL30" s="55"/>
      <c r="CM30" s="55"/>
      <c r="CN30" s="55"/>
      <c r="CO30" s="55"/>
      <c r="CP30" s="55"/>
      <c r="CQ30" s="55"/>
      <c r="CR30" s="55"/>
      <c r="CS30" s="55"/>
      <c r="CT30" s="55"/>
      <c r="CU30" s="55"/>
      <c r="CV30" s="55"/>
      <c r="CW30" s="55"/>
      <c r="CX30" s="55"/>
      <c r="CY30" s="55"/>
      <c r="CZ30" s="55"/>
      <c r="DA30" s="55"/>
      <c r="DB30" s="55"/>
      <c r="DC30" s="55"/>
      <c r="DD30" s="55"/>
      <c r="DE30" s="55"/>
      <c r="DF30" s="55"/>
      <c r="DG30" s="55"/>
      <c r="DH30" s="55"/>
      <c r="DI30" s="55"/>
      <c r="DJ30" s="55"/>
      <c r="DK30" s="55"/>
      <c r="DL30" s="55"/>
      <c r="DM30" s="55"/>
    </row>
    <row r="31" spans="1:117" ht="13.5" customHeight="1" x14ac:dyDescent="0.2">
      <c r="A31" s="16"/>
      <c r="D31" s="1" t="s">
        <v>65</v>
      </c>
      <c r="E31" s="2"/>
      <c r="F31" s="8"/>
      <c r="G31" s="8"/>
      <c r="H31" s="8"/>
      <c r="I31" s="8">
        <f>AV31</f>
        <v>17</v>
      </c>
      <c r="J31" s="8">
        <f>AY31</f>
        <v>21</v>
      </c>
      <c r="K31" s="8">
        <f>BB31</f>
        <v>15</v>
      </c>
      <c r="L31" s="8">
        <f>BE31</f>
        <v>17</v>
      </c>
      <c r="M31" s="8">
        <f>BH31</f>
        <v>15</v>
      </c>
      <c r="N31" s="8">
        <f>BK31</f>
        <v>26</v>
      </c>
      <c r="O31" s="8">
        <f>BN31</f>
        <v>18</v>
      </c>
      <c r="P31" s="8">
        <f>BQ31</f>
        <v>31</v>
      </c>
      <c r="Q31" s="8">
        <f>BT31</f>
        <v>24</v>
      </c>
      <c r="R31" s="8">
        <f>BW31</f>
        <v>23</v>
      </c>
      <c r="S31" s="8">
        <f>BZ31</f>
        <v>25</v>
      </c>
      <c r="T31" s="8">
        <f t="shared" ref="T31" si="44">CC31</f>
        <v>32</v>
      </c>
      <c r="U31" s="8">
        <f>CF31</f>
        <v>44</v>
      </c>
      <c r="V31" s="8">
        <f>CI31</f>
        <v>38</v>
      </c>
      <c r="W31" s="8">
        <f>CL31</f>
        <v>51</v>
      </c>
      <c r="X31" s="8">
        <f>CO31</f>
        <v>49</v>
      </c>
      <c r="Y31" s="8">
        <f>CR31</f>
        <v>48</v>
      </c>
      <c r="Z31" s="8">
        <f>CU31</f>
        <v>43</v>
      </c>
      <c r="AA31" s="8">
        <f>CX31</f>
        <v>37</v>
      </c>
      <c r="AB31" s="8">
        <f>DA31</f>
        <v>51</v>
      </c>
      <c r="AC31" s="8">
        <f>DD31</f>
        <v>31</v>
      </c>
      <c r="AD31" s="8">
        <f>DG31</f>
        <v>44</v>
      </c>
      <c r="AE31" s="8">
        <f>DJ31</f>
        <v>40</v>
      </c>
      <c r="AF31" s="8">
        <f>DM31</f>
        <v>50</v>
      </c>
      <c r="AG31" s="9"/>
      <c r="AH31" s="8"/>
      <c r="AI31" s="1" t="s">
        <v>65</v>
      </c>
      <c r="AK31" s="26"/>
      <c r="AL31" s="26"/>
      <c r="AM31" s="26"/>
      <c r="AN31" s="26"/>
      <c r="AO31" s="26"/>
      <c r="AP31" s="26"/>
      <c r="AQ31" s="26"/>
      <c r="AR31" s="26"/>
      <c r="AS31" s="26"/>
      <c r="AT31" s="26">
        <v>16</v>
      </c>
      <c r="AU31" s="26">
        <v>1</v>
      </c>
      <c r="AV31" s="26">
        <f>AT31+AU31</f>
        <v>17</v>
      </c>
      <c r="AW31" s="26">
        <v>10</v>
      </c>
      <c r="AX31" s="26">
        <v>11</v>
      </c>
      <c r="AY31" s="26">
        <f>AW31+AX31</f>
        <v>21</v>
      </c>
      <c r="AZ31" s="26">
        <v>14</v>
      </c>
      <c r="BA31" s="26">
        <v>1</v>
      </c>
      <c r="BB31" s="26">
        <f>AZ31+BA31</f>
        <v>15</v>
      </c>
      <c r="BC31" s="26">
        <v>14</v>
      </c>
      <c r="BD31" s="26">
        <v>3</v>
      </c>
      <c r="BE31" s="26">
        <f>BC31+BD31</f>
        <v>17</v>
      </c>
      <c r="BF31" s="26">
        <v>10</v>
      </c>
      <c r="BG31" s="26">
        <v>5</v>
      </c>
      <c r="BH31" s="26">
        <f>BF31+BG31</f>
        <v>15</v>
      </c>
      <c r="BI31" s="26">
        <v>21</v>
      </c>
      <c r="BJ31" s="26">
        <v>5</v>
      </c>
      <c r="BK31" s="26">
        <f>BI31+BJ31</f>
        <v>26</v>
      </c>
      <c r="BL31" s="26">
        <v>11</v>
      </c>
      <c r="BM31" s="26">
        <v>7</v>
      </c>
      <c r="BN31" s="26">
        <f>BL31+BM31</f>
        <v>18</v>
      </c>
      <c r="BO31" s="26">
        <v>24</v>
      </c>
      <c r="BP31" s="26">
        <v>7</v>
      </c>
      <c r="BQ31" s="26">
        <f>BO31+BP31</f>
        <v>31</v>
      </c>
      <c r="BR31" s="26">
        <v>19</v>
      </c>
      <c r="BS31" s="26">
        <v>5</v>
      </c>
      <c r="BT31" s="26">
        <f>BR31+BS31</f>
        <v>24</v>
      </c>
      <c r="BU31" s="26">
        <v>18</v>
      </c>
      <c r="BV31" s="26">
        <v>5</v>
      </c>
      <c r="BW31" s="26">
        <f>BU31+BV31</f>
        <v>23</v>
      </c>
      <c r="BX31" s="26">
        <v>14</v>
      </c>
      <c r="BY31" s="26">
        <v>11</v>
      </c>
      <c r="BZ31" s="26">
        <f>BX31+BY31</f>
        <v>25</v>
      </c>
      <c r="CA31" s="26">
        <v>23</v>
      </c>
      <c r="CB31" s="26">
        <v>9</v>
      </c>
      <c r="CC31" s="26">
        <f>CA31+CB31</f>
        <v>32</v>
      </c>
      <c r="CD31" s="26">
        <v>29</v>
      </c>
      <c r="CE31" s="26">
        <v>15</v>
      </c>
      <c r="CF31" s="26">
        <f>CD31+CE31</f>
        <v>44</v>
      </c>
      <c r="CG31" s="26">
        <v>24</v>
      </c>
      <c r="CH31" s="26">
        <v>14</v>
      </c>
      <c r="CI31" s="26">
        <f>CG31+CH31</f>
        <v>38</v>
      </c>
      <c r="CJ31" s="26">
        <v>35</v>
      </c>
      <c r="CK31" s="26">
        <v>16</v>
      </c>
      <c r="CL31" s="26">
        <f>CJ31+CK31</f>
        <v>51</v>
      </c>
      <c r="CM31" s="26">
        <v>42</v>
      </c>
      <c r="CN31" s="26">
        <v>7</v>
      </c>
      <c r="CO31" s="26">
        <f>CM31+CN31</f>
        <v>49</v>
      </c>
      <c r="CP31" s="26">
        <v>35</v>
      </c>
      <c r="CQ31" s="26">
        <v>13</v>
      </c>
      <c r="CR31" s="26">
        <f>CP31+CQ31</f>
        <v>48</v>
      </c>
      <c r="CS31" s="26">
        <v>33</v>
      </c>
      <c r="CT31" s="26">
        <v>10</v>
      </c>
      <c r="CU31" s="26">
        <f>CS31+CT31</f>
        <v>43</v>
      </c>
      <c r="CV31" s="26">
        <v>30</v>
      </c>
      <c r="CW31" s="26">
        <v>7</v>
      </c>
      <c r="CX31" s="26">
        <f>CV31+CW31</f>
        <v>37</v>
      </c>
      <c r="CY31" s="26">
        <v>38</v>
      </c>
      <c r="CZ31" s="26">
        <v>13</v>
      </c>
      <c r="DA31" s="26">
        <f>CY31+CZ31</f>
        <v>51</v>
      </c>
      <c r="DB31" s="26">
        <v>25</v>
      </c>
      <c r="DC31" s="26">
        <v>6</v>
      </c>
      <c r="DD31" s="26">
        <f>DB31+DC31</f>
        <v>31</v>
      </c>
      <c r="DE31" s="26">
        <v>31</v>
      </c>
      <c r="DF31" s="26">
        <v>13</v>
      </c>
      <c r="DG31" s="26">
        <f>DE31+DF31</f>
        <v>44</v>
      </c>
      <c r="DH31" s="26">
        <v>25</v>
      </c>
      <c r="DI31" s="26">
        <v>15</v>
      </c>
      <c r="DJ31" s="26">
        <f>DH31+DI31</f>
        <v>40</v>
      </c>
      <c r="DK31" s="26">
        <v>40</v>
      </c>
      <c r="DL31" s="26">
        <v>10</v>
      </c>
      <c r="DM31" s="26">
        <f>DK31+DL31</f>
        <v>50</v>
      </c>
    </row>
    <row r="32" spans="1:117" ht="13.5" customHeight="1" x14ac:dyDescent="0.2">
      <c r="A32" s="16"/>
      <c r="D32" s="11" t="s">
        <v>59</v>
      </c>
      <c r="E32" s="1" t="s">
        <v>60</v>
      </c>
      <c r="F32" s="11" t="str">
        <f>IF(AM31&gt;0,(AM32/AM31),"")</f>
        <v/>
      </c>
      <c r="G32" s="11" t="str">
        <f>IF(AP31&gt;0,(AP32/AP31),"")</f>
        <v/>
      </c>
      <c r="H32" s="11" t="str">
        <f>IF(AS31&gt;0,(AS32/AS31),"")</f>
        <v/>
      </c>
      <c r="I32" s="11">
        <f>IF(AV31&gt;0,(AV32/AV31),"")</f>
        <v>0</v>
      </c>
      <c r="J32" s="11">
        <f>IF(AY31&gt;0,(AY32/AY31),"")</f>
        <v>0.14285714285714285</v>
      </c>
      <c r="K32" s="11">
        <f>IF(BB31&gt;0,(BB32/BB31),"")</f>
        <v>6.6666666666666666E-2</v>
      </c>
      <c r="L32" s="11">
        <f>IF(BE31&gt;0,(BE32/BE31),"")</f>
        <v>5.8823529411764705E-2</v>
      </c>
      <c r="M32" s="11">
        <f>IF(BH31&gt;0,(BH32/BH31),"")</f>
        <v>6.6666666666666666E-2</v>
      </c>
      <c r="N32" s="11">
        <f>IF(BK31&gt;0,(BK32/BK31),"")</f>
        <v>3.8461538461538464E-2</v>
      </c>
      <c r="O32" s="11">
        <f>IF(BN31&gt;0,(BN32/BN31),"")</f>
        <v>0.22222222222222221</v>
      </c>
      <c r="P32" s="11">
        <f>IF(BQ31&gt;0,(BQ32/BQ31),"")</f>
        <v>3.2258064516129031E-2</v>
      </c>
      <c r="Q32" s="11">
        <f>IF(BT31&gt;0,(BT32/BT31),"")</f>
        <v>8.3333333333333329E-2</v>
      </c>
      <c r="R32" s="11">
        <f>IF(BW31&gt;0,(BW32/BW31),"")</f>
        <v>4.3478260869565216E-2</v>
      </c>
      <c r="S32" s="11">
        <f>IF(BZ31&gt;0,(BZ32/BZ31),"")</f>
        <v>0.04</v>
      </c>
      <c r="T32" s="11">
        <f t="shared" ref="T32" si="45">IF(CC31&gt;0,(CC32/CC31),"")</f>
        <v>9.375E-2</v>
      </c>
      <c r="U32" s="11">
        <f>IF(CF31&gt;0,(CF32/CF31),"")</f>
        <v>0.18181818181818182</v>
      </c>
      <c r="V32" s="11">
        <f>IF(CI31&gt;0,(CI32/CI31),"")</f>
        <v>2.6315789473684209E-2</v>
      </c>
      <c r="W32" s="11">
        <f>CL32/CL$31</f>
        <v>7.8431372549019607E-2</v>
      </c>
      <c r="X32" s="11">
        <f>CO32/CO$31</f>
        <v>6.1224489795918366E-2</v>
      </c>
      <c r="Y32" s="11">
        <f>CR32/CR$31</f>
        <v>8.3333333333333329E-2</v>
      </c>
      <c r="Z32" s="11">
        <f>CU32/CU$31</f>
        <v>0.13953488372093023</v>
      </c>
      <c r="AA32" s="11">
        <f>CX32/CX$31</f>
        <v>8.1081081081081086E-2</v>
      </c>
      <c r="AB32" s="11">
        <f>DA32/DA$31</f>
        <v>7.8431372549019607E-2</v>
      </c>
      <c r="AC32" s="11">
        <f>DD32/DD$31</f>
        <v>9.6774193548387094E-2</v>
      </c>
      <c r="AD32" s="11">
        <f>DG32/DG$31</f>
        <v>0.11363636363636363</v>
      </c>
      <c r="AE32" s="11">
        <f>DJ32/DJ$31</f>
        <v>0.1</v>
      </c>
      <c r="AF32" s="11">
        <f>DM32/DM$31</f>
        <v>0.06</v>
      </c>
      <c r="AG32" s="17"/>
      <c r="AI32" s="11" t="s">
        <v>59</v>
      </c>
      <c r="AJ32" s="1" t="s">
        <v>60</v>
      </c>
      <c r="AK32" s="26"/>
      <c r="AL32" s="26"/>
      <c r="AM32" s="26"/>
      <c r="AN32" s="26"/>
      <c r="AO32" s="26"/>
      <c r="AP32" s="26"/>
      <c r="AQ32" s="26"/>
      <c r="AR32" s="26"/>
      <c r="AS32" s="26"/>
      <c r="AT32" s="26">
        <v>0</v>
      </c>
      <c r="AU32" s="26">
        <v>0</v>
      </c>
      <c r="AV32" s="26">
        <f t="shared" ref="AV32:AV34" si="46">AT32+AU32</f>
        <v>0</v>
      </c>
      <c r="AW32" s="26">
        <v>1</v>
      </c>
      <c r="AX32" s="26">
        <v>2</v>
      </c>
      <c r="AY32" s="26">
        <f t="shared" ref="AY32:AY34" si="47">AW32+AX32</f>
        <v>3</v>
      </c>
      <c r="AZ32" s="26">
        <v>1</v>
      </c>
      <c r="BA32" s="26">
        <v>0</v>
      </c>
      <c r="BB32" s="26">
        <f t="shared" ref="BB32:BB34" si="48">AZ32+BA32</f>
        <v>1</v>
      </c>
      <c r="BC32" s="26">
        <v>1</v>
      </c>
      <c r="BD32" s="26">
        <v>0</v>
      </c>
      <c r="BE32" s="26">
        <f t="shared" ref="BE32:BE34" si="49">BC32+BD32</f>
        <v>1</v>
      </c>
      <c r="BF32" s="26">
        <v>1</v>
      </c>
      <c r="BG32" s="26">
        <v>0</v>
      </c>
      <c r="BH32" s="26">
        <f t="shared" ref="BH32:BH34" si="50">BF32+BG32</f>
        <v>1</v>
      </c>
      <c r="BI32" s="26">
        <v>1</v>
      </c>
      <c r="BJ32" s="26">
        <v>0</v>
      </c>
      <c r="BK32" s="26">
        <f t="shared" ref="BK32:BK34" si="51">BI32+BJ32</f>
        <v>1</v>
      </c>
      <c r="BL32" s="26">
        <v>2</v>
      </c>
      <c r="BM32" s="26">
        <v>2</v>
      </c>
      <c r="BN32" s="26">
        <f t="shared" ref="BN32:BN34" si="52">BL32+BM32</f>
        <v>4</v>
      </c>
      <c r="BO32" s="26">
        <v>1</v>
      </c>
      <c r="BP32" s="26">
        <v>0</v>
      </c>
      <c r="BQ32" s="26">
        <f>BO32+BP32</f>
        <v>1</v>
      </c>
      <c r="BR32" s="26">
        <v>0</v>
      </c>
      <c r="BS32" s="26">
        <v>2</v>
      </c>
      <c r="BT32" s="26">
        <f t="shared" ref="BT32:BT34" si="53">BR32+BS32</f>
        <v>2</v>
      </c>
      <c r="BU32" s="26">
        <v>1</v>
      </c>
      <c r="BV32" s="26">
        <v>0</v>
      </c>
      <c r="BW32" s="26">
        <f t="shared" ref="BW32:BW34" si="54">BU32+BV32</f>
        <v>1</v>
      </c>
      <c r="BX32" s="26">
        <v>1</v>
      </c>
      <c r="BY32" s="26">
        <v>0</v>
      </c>
      <c r="BZ32" s="26">
        <f t="shared" ref="BZ32:BZ34" si="55">BX32+BY32</f>
        <v>1</v>
      </c>
      <c r="CA32" s="26">
        <v>1</v>
      </c>
      <c r="CB32" s="26">
        <v>2</v>
      </c>
      <c r="CC32" s="26">
        <f t="shared" ref="CC32:CC34" si="56">CA32+CB32</f>
        <v>3</v>
      </c>
      <c r="CD32" s="26">
        <v>4</v>
      </c>
      <c r="CE32" s="26">
        <v>4</v>
      </c>
      <c r="CF32" s="26">
        <f t="shared" ref="CF32:CF34" si="57">CD32+CE32</f>
        <v>8</v>
      </c>
      <c r="CG32" s="26">
        <v>0</v>
      </c>
      <c r="CH32" s="26">
        <v>1</v>
      </c>
      <c r="CI32" s="26">
        <f t="shared" ref="CI32:CI34" si="58">CG32+CH32</f>
        <v>1</v>
      </c>
      <c r="CJ32" s="26">
        <v>1</v>
      </c>
      <c r="CK32" s="26">
        <v>3</v>
      </c>
      <c r="CL32" s="26">
        <f t="shared" ref="CL32" si="59">CJ32+CK32</f>
        <v>4</v>
      </c>
      <c r="CM32" s="26">
        <v>2</v>
      </c>
      <c r="CN32" s="26">
        <v>1</v>
      </c>
      <c r="CO32" s="26">
        <f t="shared" ref="CO32" si="60">CM32+CN32</f>
        <v>3</v>
      </c>
      <c r="CP32" s="26">
        <v>3</v>
      </c>
      <c r="CQ32" s="26">
        <v>1</v>
      </c>
      <c r="CR32" s="26">
        <f t="shared" ref="CR32" si="61">CP32+CQ32</f>
        <v>4</v>
      </c>
      <c r="CS32" s="26">
        <v>4</v>
      </c>
      <c r="CT32" s="26">
        <v>2</v>
      </c>
      <c r="CU32" s="26">
        <f t="shared" ref="CU32" si="62">CS32+CT32</f>
        <v>6</v>
      </c>
      <c r="CV32" s="26">
        <v>2</v>
      </c>
      <c r="CW32" s="26">
        <v>1</v>
      </c>
      <c r="CX32" s="26">
        <f t="shared" ref="CX32" si="63">CV32+CW32</f>
        <v>3</v>
      </c>
      <c r="CY32" s="26">
        <v>2</v>
      </c>
      <c r="CZ32" s="26">
        <v>2</v>
      </c>
      <c r="DA32" s="26">
        <f t="shared" ref="DA32" si="64">CY32+CZ32</f>
        <v>4</v>
      </c>
      <c r="DB32" s="26">
        <v>2</v>
      </c>
      <c r="DC32" s="26">
        <v>1</v>
      </c>
      <c r="DD32" s="26">
        <f t="shared" ref="DD32" si="65">DB32+DC32</f>
        <v>3</v>
      </c>
      <c r="DE32" s="26">
        <v>4</v>
      </c>
      <c r="DF32" s="26">
        <v>1</v>
      </c>
      <c r="DG32" s="26">
        <f t="shared" ref="DG32" si="66">DE32+DF32</f>
        <v>5</v>
      </c>
      <c r="DH32" s="26">
        <v>4</v>
      </c>
      <c r="DI32" s="26">
        <v>0</v>
      </c>
      <c r="DJ32" s="26">
        <f t="shared" ref="DJ32" si="67">DH32+DI32</f>
        <v>4</v>
      </c>
      <c r="DK32" s="26">
        <v>1</v>
      </c>
      <c r="DL32" s="26">
        <v>2</v>
      </c>
      <c r="DM32" s="26">
        <f t="shared" ref="DM32" si="68">DK32+DL32</f>
        <v>3</v>
      </c>
    </row>
    <row r="33" spans="1:117" ht="13.5" customHeight="1" x14ac:dyDescent="0.2">
      <c r="A33" s="16"/>
      <c r="E33" s="1" t="s">
        <v>61</v>
      </c>
      <c r="F33" s="11" t="str">
        <f>IF(AM31&gt;0,(AM33/AM31),"")</f>
        <v/>
      </c>
      <c r="G33" s="11" t="str">
        <f>IF(AP31&gt;0,(AP33/AP31),"")</f>
        <v/>
      </c>
      <c r="H33" s="11" t="str">
        <f>IF(AS31&gt;0,(AS33/AS31),"")</f>
        <v/>
      </c>
      <c r="I33" s="11">
        <f>IF(AV31&gt;0,(AV33/AV31),"")</f>
        <v>0.11764705882352941</v>
      </c>
      <c r="J33" s="11">
        <f>IF(AY31&gt;0,(AY33/AY31),"")</f>
        <v>0.33333333333333331</v>
      </c>
      <c r="K33" s="11">
        <f>IF(BB31&gt;0,(BB33/BB31),"")</f>
        <v>0.13333333333333333</v>
      </c>
      <c r="L33" s="11">
        <f>IF(BE31&gt;0,(BE33/BE31),"")</f>
        <v>0.41176470588235292</v>
      </c>
      <c r="M33" s="11">
        <f>IF(BH31&gt;0,(BH33/BH31),"")</f>
        <v>0.26666666666666666</v>
      </c>
      <c r="N33" s="11">
        <f>IF(BK31&gt;0,(BK33/BK31),"")</f>
        <v>0.26923076923076922</v>
      </c>
      <c r="O33" s="11">
        <f>IF(BN31&gt;0,(BN33/BN31),"")</f>
        <v>0.16666666666666666</v>
      </c>
      <c r="P33" s="11">
        <f>IF(BQ31&gt;0,(BQ33/BQ31),"")</f>
        <v>0.35483870967741937</v>
      </c>
      <c r="Q33" s="11">
        <f>IF(BT31&gt;0,(BT33/BT31),"")</f>
        <v>0.5</v>
      </c>
      <c r="R33" s="11">
        <f>IF(BW31&gt;0,(BW33/BW31),"")</f>
        <v>0.21739130434782608</v>
      </c>
      <c r="S33" s="11">
        <f>IF(BZ31&gt;0,(BZ33/BZ31),"")</f>
        <v>0.44</v>
      </c>
      <c r="T33" s="11">
        <f t="shared" ref="T33" si="69">IF(CC31&gt;0,(CC33/CC31),"")</f>
        <v>0.21875</v>
      </c>
      <c r="U33" s="11">
        <f>IF(CF31&gt;0,(CF33/CF31),"")</f>
        <v>0.15909090909090909</v>
      </c>
      <c r="V33" s="11">
        <f>IF(CI31&gt;0,(CI33/CI31),"")</f>
        <v>0.42105263157894735</v>
      </c>
      <c r="W33" s="11">
        <f t="shared" ref="W33:W35" si="70">CL33/CL$31</f>
        <v>0.25490196078431371</v>
      </c>
      <c r="X33" s="11">
        <f>CO33/CO$31</f>
        <v>0.26530612244897961</v>
      </c>
      <c r="Y33" s="11">
        <f t="shared" ref="Y33:Y35" si="71">CR33/CR$31</f>
        <v>0.20833333333333334</v>
      </c>
      <c r="Z33" s="11">
        <f>CU33/CU$31</f>
        <v>0.27906976744186046</v>
      </c>
      <c r="AA33" s="11">
        <f>CX33/CX$31</f>
        <v>0.21621621621621623</v>
      </c>
      <c r="AB33" s="11">
        <f>DA33/DA$31</f>
        <v>0.19607843137254902</v>
      </c>
      <c r="AC33" s="11">
        <f>DD33/DD$31</f>
        <v>0.22580645161290322</v>
      </c>
      <c r="AD33" s="11">
        <f>DG33/DG$31</f>
        <v>0.11363636363636363</v>
      </c>
      <c r="AE33" s="11">
        <f>DJ33/DJ$31</f>
        <v>0.375</v>
      </c>
      <c r="AF33" s="11">
        <f>DM33/DM$31</f>
        <v>0.28000000000000003</v>
      </c>
      <c r="AG33" s="17"/>
      <c r="AJ33" s="1" t="s">
        <v>61</v>
      </c>
      <c r="AK33" s="26"/>
      <c r="AL33" s="26"/>
      <c r="AM33" s="26"/>
      <c r="AN33" s="26"/>
      <c r="AO33" s="26"/>
      <c r="AP33" s="26"/>
      <c r="AQ33" s="26"/>
      <c r="AR33" s="26"/>
      <c r="AS33" s="26"/>
      <c r="AT33" s="26">
        <v>2</v>
      </c>
      <c r="AU33" s="26">
        <v>0</v>
      </c>
      <c r="AV33" s="26">
        <f t="shared" si="46"/>
        <v>2</v>
      </c>
      <c r="AW33" s="26">
        <v>4</v>
      </c>
      <c r="AX33" s="26">
        <v>3</v>
      </c>
      <c r="AY33" s="26">
        <f t="shared" si="47"/>
        <v>7</v>
      </c>
      <c r="AZ33" s="26">
        <v>2</v>
      </c>
      <c r="BA33" s="26">
        <v>0</v>
      </c>
      <c r="BB33" s="26">
        <f t="shared" si="48"/>
        <v>2</v>
      </c>
      <c r="BC33" s="26">
        <v>6</v>
      </c>
      <c r="BD33" s="26">
        <v>1</v>
      </c>
      <c r="BE33" s="26">
        <f t="shared" si="49"/>
        <v>7</v>
      </c>
      <c r="BF33" s="26">
        <v>2</v>
      </c>
      <c r="BG33" s="26">
        <v>2</v>
      </c>
      <c r="BH33" s="26">
        <f t="shared" si="50"/>
        <v>4</v>
      </c>
      <c r="BI33" s="26">
        <v>5</v>
      </c>
      <c r="BJ33" s="26">
        <v>2</v>
      </c>
      <c r="BK33" s="26">
        <f t="shared" si="51"/>
        <v>7</v>
      </c>
      <c r="BL33" s="26">
        <v>1</v>
      </c>
      <c r="BM33" s="26">
        <v>2</v>
      </c>
      <c r="BN33" s="26">
        <f t="shared" si="52"/>
        <v>3</v>
      </c>
      <c r="BO33" s="26">
        <v>6</v>
      </c>
      <c r="BP33" s="26">
        <v>5</v>
      </c>
      <c r="BQ33" s="26">
        <f t="shared" ref="BQ33:BQ34" si="72">BO33+BP33</f>
        <v>11</v>
      </c>
      <c r="BR33" s="26">
        <v>11</v>
      </c>
      <c r="BS33" s="26">
        <v>1</v>
      </c>
      <c r="BT33" s="26">
        <f t="shared" si="53"/>
        <v>12</v>
      </c>
      <c r="BU33" s="26">
        <v>4</v>
      </c>
      <c r="BV33" s="26">
        <v>1</v>
      </c>
      <c r="BW33" s="26">
        <f t="shared" si="54"/>
        <v>5</v>
      </c>
      <c r="BX33" s="26">
        <v>5</v>
      </c>
      <c r="BY33" s="26">
        <v>6</v>
      </c>
      <c r="BZ33" s="26">
        <f t="shared" si="55"/>
        <v>11</v>
      </c>
      <c r="CA33" s="26">
        <v>6</v>
      </c>
      <c r="CB33" s="26">
        <v>1</v>
      </c>
      <c r="CC33" s="26">
        <f t="shared" si="56"/>
        <v>7</v>
      </c>
      <c r="CD33" s="26">
        <v>3</v>
      </c>
      <c r="CE33" s="26">
        <v>4</v>
      </c>
      <c r="CF33" s="26">
        <f t="shared" si="57"/>
        <v>7</v>
      </c>
      <c r="CG33" s="26">
        <v>13</v>
      </c>
      <c r="CH33" s="26">
        <v>3</v>
      </c>
      <c r="CI33" s="26">
        <f t="shared" si="58"/>
        <v>16</v>
      </c>
      <c r="CJ33" s="26">
        <v>10</v>
      </c>
      <c r="CK33" s="26">
        <v>3</v>
      </c>
      <c r="CL33" s="26">
        <f>CJ33+CK33</f>
        <v>13</v>
      </c>
      <c r="CM33" s="26">
        <v>11</v>
      </c>
      <c r="CN33" s="26">
        <v>2</v>
      </c>
      <c r="CO33" s="26">
        <f>CM33+CN33</f>
        <v>13</v>
      </c>
      <c r="CP33" s="26">
        <v>6</v>
      </c>
      <c r="CQ33" s="26">
        <v>4</v>
      </c>
      <c r="CR33" s="26">
        <f>CP33+CQ33</f>
        <v>10</v>
      </c>
      <c r="CS33" s="26">
        <v>9</v>
      </c>
      <c r="CT33" s="26">
        <v>3</v>
      </c>
      <c r="CU33" s="26">
        <f>CS33+CT33</f>
        <v>12</v>
      </c>
      <c r="CV33" s="26">
        <v>5</v>
      </c>
      <c r="CW33" s="26">
        <v>3</v>
      </c>
      <c r="CX33" s="26">
        <f>CV33+CW33</f>
        <v>8</v>
      </c>
      <c r="CY33" s="26">
        <v>7</v>
      </c>
      <c r="CZ33" s="26">
        <v>3</v>
      </c>
      <c r="DA33" s="26">
        <f>CY33+CZ33</f>
        <v>10</v>
      </c>
      <c r="DB33" s="26">
        <v>6</v>
      </c>
      <c r="DC33" s="26">
        <v>1</v>
      </c>
      <c r="DD33" s="26">
        <f>DB33+DC33</f>
        <v>7</v>
      </c>
      <c r="DE33" s="26">
        <v>4</v>
      </c>
      <c r="DF33" s="26">
        <v>1</v>
      </c>
      <c r="DG33" s="26">
        <f>DE33+DF33</f>
        <v>5</v>
      </c>
      <c r="DH33" s="26">
        <v>7</v>
      </c>
      <c r="DI33" s="26">
        <v>8</v>
      </c>
      <c r="DJ33" s="26">
        <f>DH33+DI33</f>
        <v>15</v>
      </c>
      <c r="DK33" s="26">
        <v>12</v>
      </c>
      <c r="DL33" s="26">
        <v>2</v>
      </c>
      <c r="DM33" s="26">
        <f>DK33+DL33</f>
        <v>14</v>
      </c>
    </row>
    <row r="34" spans="1:117" ht="13.5" customHeight="1" x14ac:dyDescent="0.2">
      <c r="A34" s="16"/>
      <c r="E34" s="1" t="s">
        <v>62</v>
      </c>
      <c r="F34" s="13" t="str">
        <f>IF(AM31&gt;0,(AM34/AM31),"")</f>
        <v/>
      </c>
      <c r="G34" s="13" t="str">
        <f>IF(AP31&gt;0,(AP34/AP31),"")</f>
        <v/>
      </c>
      <c r="H34" s="13" t="str">
        <f>IF(AS31&gt;0,(AS34/AS31),"")</f>
        <v/>
      </c>
      <c r="I34" s="13">
        <f>IF(AV31&gt;0,(AV34/AV31),"")</f>
        <v>0.23529411764705882</v>
      </c>
      <c r="J34" s="13">
        <f>IF(AY31&gt;0,(AY34/AY31),"")</f>
        <v>9.5238095238095233E-2</v>
      </c>
      <c r="K34" s="13">
        <f>IF(BB31&gt;0,(BB34/BB31),"")</f>
        <v>0.2</v>
      </c>
      <c r="L34" s="13">
        <f>IF(BE31&gt;0,(BE34/BE31),"")</f>
        <v>0.23529411764705882</v>
      </c>
      <c r="M34" s="13">
        <f>IF(BH31&gt;0,(BH34/BH31),"")</f>
        <v>0.4</v>
      </c>
      <c r="N34" s="13">
        <f>IF(BK31&gt;0,(BK34/BK31),"")</f>
        <v>0.11538461538461539</v>
      </c>
      <c r="O34" s="13">
        <f>IF(BN31&gt;0,(BN34/BN31),"")</f>
        <v>0.33333333333333331</v>
      </c>
      <c r="P34" s="13">
        <f>IF(BQ31&gt;0,(BQ34/BQ31),"")</f>
        <v>0.25806451612903225</v>
      </c>
      <c r="Q34" s="13">
        <f>IF(BT31&gt;0,(BT34/BT31),"")</f>
        <v>8.3333333333333329E-2</v>
      </c>
      <c r="R34" s="13">
        <f>IF(BW31&gt;0,(BW34/BW31),"")</f>
        <v>0.34782608695652173</v>
      </c>
      <c r="S34" s="13">
        <f>IF(BZ31&gt;0,(BZ34/BZ31),"")</f>
        <v>0.04</v>
      </c>
      <c r="T34" s="13">
        <f t="shared" ref="T34" si="73">IF(CC31&gt;0,(CC34/CC31),"")</f>
        <v>9.375E-2</v>
      </c>
      <c r="U34" s="13">
        <f>IF(CF31&gt;0,(CF34/CF31),"")</f>
        <v>0.18181818181818182</v>
      </c>
      <c r="V34" s="13">
        <f>IF(CI31&gt;0,(CI34/CI31),"")</f>
        <v>0.13157894736842105</v>
      </c>
      <c r="W34" s="13">
        <f t="shared" si="70"/>
        <v>0.15686274509803921</v>
      </c>
      <c r="X34" s="13">
        <f>CO34/CO$31</f>
        <v>0.12244897959183673</v>
      </c>
      <c r="Y34" s="13">
        <f t="shared" si="71"/>
        <v>0.125</v>
      </c>
      <c r="Z34" s="13">
        <f>CU34/CU$31</f>
        <v>6.9767441860465115E-2</v>
      </c>
      <c r="AA34" s="13">
        <f>CX34/CX$31</f>
        <v>0.1891891891891892</v>
      </c>
      <c r="AB34" s="13">
        <f>DA34/DA$31</f>
        <v>7.8431372549019607E-2</v>
      </c>
      <c r="AC34" s="13">
        <f>DD34/DD$31</f>
        <v>0.22580645161290322</v>
      </c>
      <c r="AD34" s="13">
        <f>DG34/DG$31</f>
        <v>6.8181818181818177E-2</v>
      </c>
      <c r="AE34" s="13">
        <f>DJ34/DJ$31</f>
        <v>2.5000000000000001E-2</v>
      </c>
      <c r="AF34" s="13">
        <f>DM34/DM$31</f>
        <v>0.08</v>
      </c>
      <c r="AG34" s="17"/>
      <c r="AJ34" s="1" t="s">
        <v>62</v>
      </c>
      <c r="AK34" s="26"/>
      <c r="AL34" s="26"/>
      <c r="AM34" s="26"/>
      <c r="AN34" s="26"/>
      <c r="AO34" s="26"/>
      <c r="AP34" s="26"/>
      <c r="AQ34" s="26"/>
      <c r="AR34" s="26"/>
      <c r="AS34" s="26"/>
      <c r="AT34" s="26">
        <v>3</v>
      </c>
      <c r="AU34" s="26">
        <v>1</v>
      </c>
      <c r="AV34" s="26">
        <f t="shared" si="46"/>
        <v>4</v>
      </c>
      <c r="AW34" s="26">
        <v>1</v>
      </c>
      <c r="AX34" s="26">
        <v>1</v>
      </c>
      <c r="AY34" s="26">
        <f t="shared" si="47"/>
        <v>2</v>
      </c>
      <c r="AZ34" s="26">
        <v>3</v>
      </c>
      <c r="BA34" s="26">
        <v>0</v>
      </c>
      <c r="BB34" s="26">
        <f t="shared" si="48"/>
        <v>3</v>
      </c>
      <c r="BC34" s="26">
        <v>3</v>
      </c>
      <c r="BD34" s="26">
        <v>1</v>
      </c>
      <c r="BE34" s="26">
        <f t="shared" si="49"/>
        <v>4</v>
      </c>
      <c r="BF34" s="26">
        <v>4</v>
      </c>
      <c r="BG34" s="26">
        <v>2</v>
      </c>
      <c r="BH34" s="26">
        <f t="shared" si="50"/>
        <v>6</v>
      </c>
      <c r="BI34" s="26">
        <v>3</v>
      </c>
      <c r="BJ34" s="26">
        <v>0</v>
      </c>
      <c r="BK34" s="26">
        <f t="shared" si="51"/>
        <v>3</v>
      </c>
      <c r="BL34" s="26">
        <v>5</v>
      </c>
      <c r="BM34" s="26">
        <v>1</v>
      </c>
      <c r="BN34" s="26">
        <f t="shared" si="52"/>
        <v>6</v>
      </c>
      <c r="BO34" s="26">
        <v>8</v>
      </c>
      <c r="BP34" s="26">
        <v>0</v>
      </c>
      <c r="BQ34" s="26">
        <f t="shared" si="72"/>
        <v>8</v>
      </c>
      <c r="BR34" s="26">
        <v>1</v>
      </c>
      <c r="BS34" s="26">
        <v>1</v>
      </c>
      <c r="BT34" s="26">
        <f t="shared" si="53"/>
        <v>2</v>
      </c>
      <c r="BU34" s="26">
        <v>5</v>
      </c>
      <c r="BV34" s="26">
        <v>3</v>
      </c>
      <c r="BW34" s="26">
        <f t="shared" si="54"/>
        <v>8</v>
      </c>
      <c r="BX34" s="26">
        <v>1</v>
      </c>
      <c r="BY34" s="26">
        <v>0</v>
      </c>
      <c r="BZ34" s="26">
        <f t="shared" si="55"/>
        <v>1</v>
      </c>
      <c r="CA34" s="26">
        <v>1</v>
      </c>
      <c r="CB34" s="26">
        <v>2</v>
      </c>
      <c r="CC34" s="26">
        <f t="shared" si="56"/>
        <v>3</v>
      </c>
      <c r="CD34" s="26">
        <v>6</v>
      </c>
      <c r="CE34" s="26">
        <v>2</v>
      </c>
      <c r="CF34" s="26">
        <f t="shared" si="57"/>
        <v>8</v>
      </c>
      <c r="CG34" s="26">
        <v>3</v>
      </c>
      <c r="CH34" s="26">
        <v>2</v>
      </c>
      <c r="CI34" s="26">
        <f t="shared" si="58"/>
        <v>5</v>
      </c>
      <c r="CJ34" s="26">
        <v>4</v>
      </c>
      <c r="CK34" s="26">
        <v>4</v>
      </c>
      <c r="CL34" s="26">
        <f>CJ34+CK34</f>
        <v>8</v>
      </c>
      <c r="CM34" s="26">
        <v>5</v>
      </c>
      <c r="CN34" s="26">
        <v>1</v>
      </c>
      <c r="CO34" s="26">
        <f>CM34+CN34</f>
        <v>6</v>
      </c>
      <c r="CP34" s="26">
        <v>4</v>
      </c>
      <c r="CQ34" s="26">
        <v>2</v>
      </c>
      <c r="CR34" s="26">
        <f>CP34+CQ34</f>
        <v>6</v>
      </c>
      <c r="CS34" s="26">
        <v>2</v>
      </c>
      <c r="CT34" s="26">
        <v>1</v>
      </c>
      <c r="CU34" s="26">
        <f>CS34+CT34</f>
        <v>3</v>
      </c>
      <c r="CV34" s="26">
        <v>6</v>
      </c>
      <c r="CW34" s="26">
        <v>1</v>
      </c>
      <c r="CX34" s="26">
        <f>CV34+CW34</f>
        <v>7</v>
      </c>
      <c r="CY34" s="26">
        <v>3</v>
      </c>
      <c r="CZ34" s="26">
        <v>1</v>
      </c>
      <c r="DA34" s="26">
        <f>CY34+CZ34</f>
        <v>4</v>
      </c>
      <c r="DB34" s="26">
        <v>7</v>
      </c>
      <c r="DC34" s="26">
        <v>0</v>
      </c>
      <c r="DD34" s="26">
        <f>DB34+DC34</f>
        <v>7</v>
      </c>
      <c r="DE34" s="26">
        <v>2</v>
      </c>
      <c r="DF34" s="26">
        <v>1</v>
      </c>
      <c r="DG34" s="26">
        <f>DE34+DF34</f>
        <v>3</v>
      </c>
      <c r="DH34" s="26">
        <v>1</v>
      </c>
      <c r="DI34" s="26">
        <v>0</v>
      </c>
      <c r="DJ34" s="26">
        <f>DH34+DI34</f>
        <v>1</v>
      </c>
      <c r="DK34" s="26">
        <v>4</v>
      </c>
      <c r="DL34" s="26">
        <v>0</v>
      </c>
      <c r="DM34" s="26">
        <f>DK34+DL34</f>
        <v>4</v>
      </c>
    </row>
    <row r="35" spans="1:117" ht="13.5" customHeight="1" x14ac:dyDescent="0.2">
      <c r="A35" s="16"/>
      <c r="E35" s="2"/>
      <c r="F35" s="11" t="str">
        <f>IF(AM31&gt;0,(AM35/AM31),"")</f>
        <v/>
      </c>
      <c r="G35" s="11" t="str">
        <f>IF(AP31&gt;0,(AP35/AP31),"")</f>
        <v/>
      </c>
      <c r="H35" s="11" t="str">
        <f>IF(AS31&gt;0,(AS35/AS31),"")</f>
        <v/>
      </c>
      <c r="I35" s="11">
        <f>IF(AV31&gt;0,(AV35/AV31),"")</f>
        <v>0.35294117647058826</v>
      </c>
      <c r="J35" s="11">
        <f>IF(AY31&gt;0,(AY35/AY31),"")</f>
        <v>0.5714285714285714</v>
      </c>
      <c r="K35" s="11">
        <f>IF(BB31&gt;0,(BB35/BB31),"")</f>
        <v>0.4</v>
      </c>
      <c r="L35" s="11">
        <f>IF(BE31&gt;0,(BE35/BE31),"")</f>
        <v>0.70588235294117652</v>
      </c>
      <c r="M35" s="11">
        <f>IF(BH31&gt;0,(BH35/BH31),"")</f>
        <v>0.73333333333333328</v>
      </c>
      <c r="N35" s="11">
        <f>IF(BK31&gt;0,(BK35/BK31),"")</f>
        <v>0.42307692307692307</v>
      </c>
      <c r="O35" s="11">
        <f>IF(BN31&gt;0,(BN35/BN31),"")</f>
        <v>0.72222222222222221</v>
      </c>
      <c r="P35" s="11">
        <f>IF(BQ31&gt;0,(BQ35/BQ31),"")</f>
        <v>0.64516129032258063</v>
      </c>
      <c r="Q35" s="11">
        <f>IF(BT31&gt;0,(BT35/BT31),"")</f>
        <v>0.66666666666666663</v>
      </c>
      <c r="R35" s="11">
        <f>IF(BW31&gt;0,(BW35/BW31),"")</f>
        <v>0.60869565217391308</v>
      </c>
      <c r="S35" s="11">
        <f>IF(BZ31&gt;0,(BZ35/BZ31),"")</f>
        <v>0.52</v>
      </c>
      <c r="T35" s="11">
        <f t="shared" ref="T35" si="74">IF(CC31&gt;0,(CC35/CC31),"")</f>
        <v>0.40625</v>
      </c>
      <c r="U35" s="11">
        <f>IF(CF31&gt;0,(CF35/CF31),"")</f>
        <v>0.52272727272727271</v>
      </c>
      <c r="V35" s="11">
        <f>IF(CI31&gt;0,(CI35/CI31),"")</f>
        <v>0.57894736842105265</v>
      </c>
      <c r="W35" s="11">
        <f t="shared" si="70"/>
        <v>0.49019607843137253</v>
      </c>
      <c r="X35" s="11">
        <f>CO35/CO$31</f>
        <v>0.44897959183673469</v>
      </c>
      <c r="Y35" s="11">
        <f t="shared" si="71"/>
        <v>0.41666666666666669</v>
      </c>
      <c r="Z35" s="11">
        <f>CU35/CU$31</f>
        <v>0.48837209302325579</v>
      </c>
      <c r="AA35" s="11">
        <f>CX35/CX$31</f>
        <v>0.48648648648648651</v>
      </c>
      <c r="AB35" s="11">
        <f>DA35/DA$31</f>
        <v>0.35294117647058826</v>
      </c>
      <c r="AC35" s="11">
        <f>DD35/DD31</f>
        <v>0.54838709677419351</v>
      </c>
      <c r="AD35" s="11">
        <f>DG35/DG$31</f>
        <v>0.29545454545454547</v>
      </c>
      <c r="AE35" s="11">
        <f>DJ35/DJ$31</f>
        <v>0.5</v>
      </c>
      <c r="AF35" s="11">
        <f>DM35/DM$31</f>
        <v>0.42</v>
      </c>
      <c r="AG35" s="17"/>
      <c r="AJ35" s="5" t="s">
        <v>88</v>
      </c>
      <c r="AK35" s="26"/>
      <c r="AL35" s="26"/>
      <c r="AM35" s="26"/>
      <c r="AN35" s="26"/>
      <c r="AO35" s="26"/>
      <c r="AP35" s="26"/>
      <c r="AQ35" s="26"/>
      <c r="AR35" s="26"/>
      <c r="AS35" s="26"/>
      <c r="AT35" s="26">
        <f t="shared" ref="AT35:CJ35" si="75">SUM(AT32:AT34)</f>
        <v>5</v>
      </c>
      <c r="AU35" s="26">
        <f t="shared" si="75"/>
        <v>1</v>
      </c>
      <c r="AV35" s="26">
        <f t="shared" si="75"/>
        <v>6</v>
      </c>
      <c r="AW35" s="26">
        <f t="shared" si="75"/>
        <v>6</v>
      </c>
      <c r="AX35" s="26">
        <f t="shared" si="75"/>
        <v>6</v>
      </c>
      <c r="AY35" s="26">
        <f t="shared" si="75"/>
        <v>12</v>
      </c>
      <c r="AZ35" s="26">
        <f t="shared" si="75"/>
        <v>6</v>
      </c>
      <c r="BA35" s="26">
        <f t="shared" si="75"/>
        <v>0</v>
      </c>
      <c r="BB35" s="26">
        <f t="shared" si="75"/>
        <v>6</v>
      </c>
      <c r="BC35" s="26">
        <f t="shared" si="75"/>
        <v>10</v>
      </c>
      <c r="BD35" s="26">
        <f t="shared" si="75"/>
        <v>2</v>
      </c>
      <c r="BE35" s="26">
        <f t="shared" si="75"/>
        <v>12</v>
      </c>
      <c r="BF35" s="26">
        <f t="shared" si="75"/>
        <v>7</v>
      </c>
      <c r="BG35" s="26">
        <f t="shared" si="75"/>
        <v>4</v>
      </c>
      <c r="BH35" s="26">
        <f t="shared" si="75"/>
        <v>11</v>
      </c>
      <c r="BI35" s="26">
        <f t="shared" si="75"/>
        <v>9</v>
      </c>
      <c r="BJ35" s="26">
        <f t="shared" si="75"/>
        <v>2</v>
      </c>
      <c r="BK35" s="26">
        <f t="shared" si="75"/>
        <v>11</v>
      </c>
      <c r="BL35" s="26">
        <f t="shared" si="75"/>
        <v>8</v>
      </c>
      <c r="BM35" s="26">
        <f t="shared" si="75"/>
        <v>5</v>
      </c>
      <c r="BN35" s="26">
        <f t="shared" si="75"/>
        <v>13</v>
      </c>
      <c r="BO35" s="26">
        <f t="shared" si="75"/>
        <v>15</v>
      </c>
      <c r="BP35" s="26">
        <f t="shared" si="75"/>
        <v>5</v>
      </c>
      <c r="BQ35" s="26">
        <f t="shared" si="75"/>
        <v>20</v>
      </c>
      <c r="BR35" s="26">
        <f t="shared" si="75"/>
        <v>12</v>
      </c>
      <c r="BS35" s="26">
        <f t="shared" si="75"/>
        <v>4</v>
      </c>
      <c r="BT35" s="26">
        <f t="shared" si="75"/>
        <v>16</v>
      </c>
      <c r="BU35" s="26">
        <f t="shared" si="75"/>
        <v>10</v>
      </c>
      <c r="BV35" s="26">
        <f t="shared" si="75"/>
        <v>4</v>
      </c>
      <c r="BW35" s="26">
        <f t="shared" si="75"/>
        <v>14</v>
      </c>
      <c r="BX35" s="26">
        <f t="shared" si="75"/>
        <v>7</v>
      </c>
      <c r="BY35" s="26">
        <f t="shared" si="75"/>
        <v>6</v>
      </c>
      <c r="BZ35" s="26">
        <f t="shared" si="75"/>
        <v>13</v>
      </c>
      <c r="CA35" s="26">
        <f t="shared" si="75"/>
        <v>8</v>
      </c>
      <c r="CB35" s="26">
        <f t="shared" si="75"/>
        <v>5</v>
      </c>
      <c r="CC35" s="26">
        <f t="shared" si="75"/>
        <v>13</v>
      </c>
      <c r="CD35" s="26">
        <f t="shared" si="75"/>
        <v>13</v>
      </c>
      <c r="CE35" s="26">
        <f t="shared" si="75"/>
        <v>10</v>
      </c>
      <c r="CF35" s="26">
        <f t="shared" si="75"/>
        <v>23</v>
      </c>
      <c r="CG35" s="26">
        <f t="shared" si="75"/>
        <v>16</v>
      </c>
      <c r="CH35" s="26">
        <f t="shared" si="75"/>
        <v>6</v>
      </c>
      <c r="CI35" s="26">
        <f t="shared" si="75"/>
        <v>22</v>
      </c>
      <c r="CJ35" s="26">
        <f t="shared" si="75"/>
        <v>15</v>
      </c>
      <c r="CK35" s="26">
        <f>SUM(CK32:CK34)</f>
        <v>10</v>
      </c>
      <c r="CL35" s="26">
        <f t="shared" ref="CL35:CM35" si="76">SUM(CL32:CL34)</f>
        <v>25</v>
      </c>
      <c r="CM35" s="26">
        <f t="shared" si="76"/>
        <v>18</v>
      </c>
      <c r="CN35" s="26">
        <f>SUM(CN32:CN34)</f>
        <v>4</v>
      </c>
      <c r="CO35" s="26">
        <f t="shared" ref="CO35:CP35" si="77">SUM(CO32:CO34)</f>
        <v>22</v>
      </c>
      <c r="CP35" s="26">
        <f t="shared" si="77"/>
        <v>13</v>
      </c>
      <c r="CQ35" s="26">
        <f>SUM(CQ32:CQ34)</f>
        <v>7</v>
      </c>
      <c r="CR35" s="26">
        <f t="shared" ref="CR35:CS35" si="78">SUM(CR32:CR34)</f>
        <v>20</v>
      </c>
      <c r="CS35" s="26">
        <f t="shared" si="78"/>
        <v>15</v>
      </c>
      <c r="CT35" s="26">
        <f>SUM(CT32:CT34)</f>
        <v>6</v>
      </c>
      <c r="CU35" s="26">
        <f t="shared" ref="CU35:CV35" si="79">SUM(CU32:CU34)</f>
        <v>21</v>
      </c>
      <c r="CV35" s="26">
        <f t="shared" si="79"/>
        <v>13</v>
      </c>
      <c r="CW35" s="26">
        <f>SUM(CW32:CW34)</f>
        <v>5</v>
      </c>
      <c r="CX35" s="26">
        <f t="shared" ref="CX35:CY35" si="80">SUM(CX32:CX34)</f>
        <v>18</v>
      </c>
      <c r="CY35" s="26">
        <f t="shared" si="80"/>
        <v>12</v>
      </c>
      <c r="CZ35" s="26">
        <f>SUM(CZ32:CZ34)</f>
        <v>6</v>
      </c>
      <c r="DA35" s="26">
        <f t="shared" ref="DA35:DB35" si="81">SUM(DA32:DA34)</f>
        <v>18</v>
      </c>
      <c r="DB35" s="26">
        <f t="shared" si="81"/>
        <v>15</v>
      </c>
      <c r="DC35" s="26">
        <f>SUM(DC32:DC34)</f>
        <v>2</v>
      </c>
      <c r="DD35" s="26">
        <f t="shared" ref="DD35:DE35" si="82">SUM(DD32:DD34)</f>
        <v>17</v>
      </c>
      <c r="DE35" s="26">
        <f t="shared" si="82"/>
        <v>10</v>
      </c>
      <c r="DF35" s="26">
        <f>SUM(DF32:DF34)</f>
        <v>3</v>
      </c>
      <c r="DG35" s="26">
        <f t="shared" ref="DG35:DH35" si="83">SUM(DG32:DG34)</f>
        <v>13</v>
      </c>
      <c r="DH35" s="26">
        <f t="shared" si="83"/>
        <v>12</v>
      </c>
      <c r="DI35" s="26">
        <f>SUM(DI32:DI34)</f>
        <v>8</v>
      </c>
      <c r="DJ35" s="26">
        <f t="shared" ref="DJ35:DK35" si="84">SUM(DJ32:DJ34)</f>
        <v>20</v>
      </c>
      <c r="DK35" s="26">
        <f t="shared" si="84"/>
        <v>17</v>
      </c>
      <c r="DL35" s="26">
        <f>SUM(DL32:DL34)</f>
        <v>4</v>
      </c>
      <c r="DM35" s="26">
        <f t="shared" ref="DM35" si="85">SUM(DM32:DM34)</f>
        <v>21</v>
      </c>
    </row>
    <row r="36" spans="1:117" ht="13.5" customHeight="1" x14ac:dyDescent="0.25">
      <c r="A36" s="16"/>
      <c r="C36" s="2" t="s">
        <v>122</v>
      </c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 s="17"/>
      <c r="AK36" s="52" t="s">
        <v>122</v>
      </c>
      <c r="AL36" s="52"/>
      <c r="AM36" s="52"/>
      <c r="AN36" s="52"/>
      <c r="AO36" s="52"/>
      <c r="AP36" s="52"/>
      <c r="AQ36" s="52"/>
      <c r="AR36" s="52"/>
      <c r="AS36" s="52"/>
      <c r="AT36" s="56"/>
      <c r="AU36" s="56"/>
      <c r="AV36" s="56"/>
      <c r="AW36" s="56"/>
      <c r="AX36" s="56"/>
      <c r="AY36" s="56"/>
      <c r="AZ36" s="56"/>
      <c r="BA36" s="56"/>
      <c r="BB36" s="56"/>
      <c r="BC36" s="56"/>
      <c r="BD36" s="56"/>
      <c r="BE36" s="56"/>
      <c r="BF36" s="56"/>
      <c r="BG36" s="56"/>
      <c r="BH36" s="56"/>
      <c r="BI36" s="56"/>
      <c r="BJ36" s="56"/>
      <c r="BK36" s="56"/>
      <c r="BL36" s="56"/>
      <c r="BM36" s="56"/>
      <c r="BN36" s="56"/>
      <c r="BO36" s="56"/>
      <c r="BP36" s="56"/>
      <c r="BQ36" s="56"/>
      <c r="BR36" s="56"/>
      <c r="BS36" s="56"/>
      <c r="BT36" s="56"/>
      <c r="BU36" s="56"/>
      <c r="BV36" s="56"/>
      <c r="BW36" s="56"/>
      <c r="BX36" s="56"/>
      <c r="BY36" s="56"/>
      <c r="BZ36" s="56"/>
      <c r="CA36" s="56"/>
      <c r="CB36" s="56"/>
      <c r="CC36" s="56"/>
      <c r="CD36" s="56"/>
      <c r="CE36" s="56"/>
      <c r="CF36" s="56"/>
      <c r="CG36" s="56"/>
      <c r="CH36" s="56"/>
      <c r="CI36" s="56"/>
      <c r="CJ36" s="55"/>
      <c r="CK36" s="55"/>
      <c r="CL36" s="55"/>
      <c r="CM36" s="55"/>
      <c r="CN36" s="55"/>
      <c r="CO36" s="55"/>
      <c r="CP36" s="55"/>
      <c r="CQ36" s="55"/>
      <c r="CR36" s="55"/>
      <c r="CS36" s="55"/>
      <c r="CT36" s="55"/>
      <c r="CU36" s="55"/>
      <c r="CV36" s="55"/>
      <c r="CW36" s="55"/>
      <c r="CX36" s="55"/>
      <c r="CY36" s="55"/>
      <c r="CZ36" s="55"/>
      <c r="DA36" s="55"/>
      <c r="DB36" s="55"/>
      <c r="DC36" s="55"/>
      <c r="DD36" s="55"/>
      <c r="DE36" s="55"/>
      <c r="DF36" s="55"/>
      <c r="DG36" s="55"/>
      <c r="DH36" s="55"/>
      <c r="DI36" s="55"/>
      <c r="DJ36" s="55"/>
      <c r="DK36" s="55"/>
      <c r="DL36" s="55"/>
      <c r="DM36" s="55"/>
    </row>
    <row r="37" spans="1:117" ht="13.5" customHeight="1" x14ac:dyDescent="0.2">
      <c r="A37" s="16"/>
      <c r="D37" s="1" t="s">
        <v>65</v>
      </c>
      <c r="E37" s="2"/>
      <c r="F37" s="8"/>
      <c r="G37" s="8"/>
      <c r="H37" s="8"/>
      <c r="I37" s="8">
        <f>AV37</f>
        <v>14</v>
      </c>
      <c r="J37" s="8">
        <f>AY37</f>
        <v>20</v>
      </c>
      <c r="K37" s="8">
        <f>BB37</f>
        <v>14</v>
      </c>
      <c r="L37" s="8">
        <f>BE37</f>
        <v>2</v>
      </c>
      <c r="M37" s="8">
        <f>BH37</f>
        <v>10</v>
      </c>
      <c r="N37" s="8">
        <f>BK37</f>
        <v>11</v>
      </c>
      <c r="O37" s="8">
        <f>BN37</f>
        <v>9</v>
      </c>
      <c r="P37" s="8">
        <f>BQ37</f>
        <v>12</v>
      </c>
      <c r="Q37" s="8">
        <f>BT37</f>
        <v>21</v>
      </c>
      <c r="R37" s="8">
        <f>BW37</f>
        <v>18</v>
      </c>
      <c r="S37" s="8">
        <f>BZ37</f>
        <v>16</v>
      </c>
      <c r="T37" s="8">
        <f t="shared" ref="T37" si="86">CC37</f>
        <v>18</v>
      </c>
      <c r="U37" s="8">
        <f>CF37</f>
        <v>19</v>
      </c>
      <c r="V37" s="8">
        <f>CI37</f>
        <v>23</v>
      </c>
      <c r="W37" s="8">
        <f>CL37</f>
        <v>14</v>
      </c>
      <c r="X37" s="8">
        <f>CO37</f>
        <v>24</v>
      </c>
      <c r="Y37" s="8">
        <f>CR37</f>
        <v>36</v>
      </c>
      <c r="Z37" s="8">
        <f>CU37</f>
        <v>30</v>
      </c>
      <c r="AA37" s="8">
        <f>CX37</f>
        <v>28</v>
      </c>
      <c r="AB37" s="8">
        <f>DA37</f>
        <v>28</v>
      </c>
      <c r="AC37" s="8">
        <f>DD37</f>
        <v>40</v>
      </c>
      <c r="AD37" s="8">
        <f>DG37</f>
        <v>54</v>
      </c>
      <c r="AE37" s="8">
        <f>DJ37</f>
        <v>61</v>
      </c>
      <c r="AF37" s="8">
        <f>DM37</f>
        <v>54</v>
      </c>
      <c r="AG37" s="9"/>
      <c r="AH37" s="8"/>
      <c r="AI37" s="1" t="s">
        <v>65</v>
      </c>
      <c r="AK37" s="26"/>
      <c r="AL37" s="26"/>
      <c r="AM37" s="26"/>
      <c r="AN37" s="26"/>
      <c r="AO37" s="26"/>
      <c r="AP37" s="26"/>
      <c r="AQ37" s="26"/>
      <c r="AR37" s="26"/>
      <c r="AS37" s="26"/>
      <c r="AT37" s="26">
        <v>13</v>
      </c>
      <c r="AU37" s="26">
        <v>1</v>
      </c>
      <c r="AV37" s="26">
        <f>AT37+AU37</f>
        <v>14</v>
      </c>
      <c r="AW37" s="26">
        <v>17</v>
      </c>
      <c r="AX37" s="26">
        <v>3</v>
      </c>
      <c r="AY37" s="26">
        <f>AW37+AX37</f>
        <v>20</v>
      </c>
      <c r="AZ37" s="26">
        <v>12</v>
      </c>
      <c r="BA37" s="26">
        <v>2</v>
      </c>
      <c r="BB37" s="26">
        <f>AZ37+BA37</f>
        <v>14</v>
      </c>
      <c r="BC37" s="26">
        <v>2</v>
      </c>
      <c r="BD37" s="26">
        <v>0</v>
      </c>
      <c r="BE37" s="26">
        <f>BC37+BD37</f>
        <v>2</v>
      </c>
      <c r="BF37" s="26">
        <v>7</v>
      </c>
      <c r="BG37" s="26">
        <v>3</v>
      </c>
      <c r="BH37" s="26">
        <f>BF37+BG37</f>
        <v>10</v>
      </c>
      <c r="BI37" s="26">
        <v>7</v>
      </c>
      <c r="BJ37" s="26">
        <v>4</v>
      </c>
      <c r="BK37" s="26">
        <f>BI37+BJ37</f>
        <v>11</v>
      </c>
      <c r="BL37" s="26">
        <v>7</v>
      </c>
      <c r="BM37" s="26">
        <v>2</v>
      </c>
      <c r="BN37" s="26">
        <f>BL37+BM37</f>
        <v>9</v>
      </c>
      <c r="BO37" s="26">
        <v>8</v>
      </c>
      <c r="BP37" s="26">
        <v>4</v>
      </c>
      <c r="BQ37" s="26">
        <f>BO37+BP37</f>
        <v>12</v>
      </c>
      <c r="BR37" s="26">
        <v>17</v>
      </c>
      <c r="BS37" s="26">
        <v>4</v>
      </c>
      <c r="BT37" s="26">
        <f>BR37+BS37</f>
        <v>21</v>
      </c>
      <c r="BU37" s="26">
        <v>11</v>
      </c>
      <c r="BV37" s="26">
        <v>7</v>
      </c>
      <c r="BW37" s="26">
        <f>BU37+BV37</f>
        <v>18</v>
      </c>
      <c r="BX37" s="26">
        <v>12</v>
      </c>
      <c r="BY37" s="26">
        <v>4</v>
      </c>
      <c r="BZ37" s="26">
        <f>BX37+BY37</f>
        <v>16</v>
      </c>
      <c r="CA37" s="26">
        <v>16</v>
      </c>
      <c r="CB37" s="26">
        <v>2</v>
      </c>
      <c r="CC37" s="26">
        <f>CA37+CB37</f>
        <v>18</v>
      </c>
      <c r="CD37" s="26">
        <v>12</v>
      </c>
      <c r="CE37" s="26">
        <v>7</v>
      </c>
      <c r="CF37" s="26">
        <f>CD37+CE37</f>
        <v>19</v>
      </c>
      <c r="CG37" s="26">
        <v>19</v>
      </c>
      <c r="CH37" s="26">
        <v>4</v>
      </c>
      <c r="CI37" s="26">
        <f>CG37+CH37</f>
        <v>23</v>
      </c>
      <c r="CJ37" s="26">
        <v>11</v>
      </c>
      <c r="CK37" s="26">
        <v>3</v>
      </c>
      <c r="CL37" s="26">
        <f>CJ37+CK37</f>
        <v>14</v>
      </c>
      <c r="CM37" s="26">
        <v>23</v>
      </c>
      <c r="CN37" s="26">
        <v>1</v>
      </c>
      <c r="CO37" s="26">
        <f>CM37+CN37</f>
        <v>24</v>
      </c>
      <c r="CP37" s="26">
        <v>21</v>
      </c>
      <c r="CQ37" s="26">
        <v>15</v>
      </c>
      <c r="CR37" s="26">
        <f>CP37+CQ37</f>
        <v>36</v>
      </c>
      <c r="CS37" s="26">
        <v>25</v>
      </c>
      <c r="CT37" s="26">
        <v>5</v>
      </c>
      <c r="CU37" s="26">
        <f>CS37+CT37</f>
        <v>30</v>
      </c>
      <c r="CV37" s="26">
        <v>21</v>
      </c>
      <c r="CW37" s="26">
        <v>7</v>
      </c>
      <c r="CX37" s="26">
        <f>CV37+CW37</f>
        <v>28</v>
      </c>
      <c r="CY37" s="26">
        <v>25</v>
      </c>
      <c r="CZ37" s="26">
        <v>3</v>
      </c>
      <c r="DA37" s="26">
        <f>CY37+CZ37</f>
        <v>28</v>
      </c>
      <c r="DB37" s="26">
        <v>31</v>
      </c>
      <c r="DC37" s="26">
        <v>9</v>
      </c>
      <c r="DD37" s="26">
        <f>DB37+DC37</f>
        <v>40</v>
      </c>
      <c r="DE37" s="26">
        <v>37</v>
      </c>
      <c r="DF37" s="26">
        <v>17</v>
      </c>
      <c r="DG37" s="26">
        <f>DE37+DF37</f>
        <v>54</v>
      </c>
      <c r="DH37" s="26">
        <v>45</v>
      </c>
      <c r="DI37" s="26">
        <v>16</v>
      </c>
      <c r="DJ37" s="26">
        <f>DH37+DI37</f>
        <v>61</v>
      </c>
      <c r="DK37" s="26">
        <v>45</v>
      </c>
      <c r="DL37" s="26">
        <v>9</v>
      </c>
      <c r="DM37" s="26">
        <f>DK37+DL37</f>
        <v>54</v>
      </c>
    </row>
    <row r="38" spans="1:117" ht="13.5" customHeight="1" x14ac:dyDescent="0.2">
      <c r="A38" s="16"/>
      <c r="D38" s="11" t="s">
        <v>59</v>
      </c>
      <c r="E38" s="1" t="s">
        <v>60</v>
      </c>
      <c r="F38" s="11" t="str">
        <f>IF(AM37&gt;0,(AM38/AM37),"")</f>
        <v/>
      </c>
      <c r="G38" s="11" t="str">
        <f>IF(AP37&gt;0,(AP38/AP37),"")</f>
        <v/>
      </c>
      <c r="H38" s="11" t="str">
        <f>IF(AS37&gt;0,(AS38/AS37),"")</f>
        <v/>
      </c>
      <c r="I38" s="11">
        <f>IF(AV37&gt;0,(AV38/AV37),"")</f>
        <v>7.1428571428571425E-2</v>
      </c>
      <c r="J38" s="11">
        <f>IF(AY37&gt;0,(AY38/AY37),"")</f>
        <v>0.1</v>
      </c>
      <c r="K38" s="11">
        <f>IF(BB37&gt;0,(BB38/BB37),"")</f>
        <v>0.14285714285714285</v>
      </c>
      <c r="L38" s="11">
        <f>IF(BE37&gt;0,(BE38/BE37),"")</f>
        <v>0</v>
      </c>
      <c r="M38" s="11">
        <f>IF(BH37&gt;0,(BH38/BH37),"")</f>
        <v>0.3</v>
      </c>
      <c r="N38" s="11">
        <f>IF(BK37&gt;0,(BK38/BK37),"")</f>
        <v>9.0909090909090912E-2</v>
      </c>
      <c r="O38" s="11">
        <f>IF(BN37&gt;0,(BN38/BN37),"")</f>
        <v>0.22222222222222221</v>
      </c>
      <c r="P38" s="11">
        <f>IF(BQ37&gt;0,(BQ38/BQ37),"")</f>
        <v>0.16666666666666666</v>
      </c>
      <c r="Q38" s="11">
        <f>IF(BT37&gt;0,(BT38/BT37),"")</f>
        <v>4.7619047619047616E-2</v>
      </c>
      <c r="R38" s="11">
        <f>IF(BW37&gt;0,(BW38/BW37),"")</f>
        <v>0.22222222222222221</v>
      </c>
      <c r="S38" s="11">
        <f>IF(BZ37&gt;0,(BZ38/BZ37),"")</f>
        <v>0.25</v>
      </c>
      <c r="T38" s="11">
        <f t="shared" ref="T38" si="87">IF(CC37&gt;0,(CC38/CC37),"")</f>
        <v>5.5555555555555552E-2</v>
      </c>
      <c r="U38" s="11">
        <f>IF(CF37&gt;0,(CF38/CF37),"")</f>
        <v>0.21052631578947367</v>
      </c>
      <c r="V38" s="11">
        <f>IF(CI37&gt;0,(CI38/CI37),"")</f>
        <v>0.52173913043478259</v>
      </c>
      <c r="W38" s="11">
        <f>CL38/CL$37</f>
        <v>0.14285714285714285</v>
      </c>
      <c r="X38" s="11">
        <f>CO38/CO$37</f>
        <v>0.16666666666666666</v>
      </c>
      <c r="Y38" s="11">
        <f>CR38/CR$37</f>
        <v>8.3333333333333329E-2</v>
      </c>
      <c r="Z38" s="11">
        <f>CU38/CU$37</f>
        <v>6.6666666666666666E-2</v>
      </c>
      <c r="AA38" s="11">
        <f>CX38/CX$37</f>
        <v>0.14285714285714285</v>
      </c>
      <c r="AB38" s="11">
        <f>DA38/DA$37</f>
        <v>0.14285714285714285</v>
      </c>
      <c r="AC38" s="11">
        <f>DD38/DD$37</f>
        <v>0.2</v>
      </c>
      <c r="AD38" s="11">
        <f>DG38/DG$37</f>
        <v>0.1111111111111111</v>
      </c>
      <c r="AE38" s="11">
        <f>DJ38/DJ$37</f>
        <v>0.18032786885245902</v>
      </c>
      <c r="AF38" s="11">
        <f>DM38/DM$37</f>
        <v>0.1111111111111111</v>
      </c>
      <c r="AG38" s="17"/>
      <c r="AI38" s="11" t="s">
        <v>59</v>
      </c>
      <c r="AJ38" s="1" t="s">
        <v>60</v>
      </c>
      <c r="AK38" s="26"/>
      <c r="AL38" s="26"/>
      <c r="AM38" s="26"/>
      <c r="AN38" s="26"/>
      <c r="AO38" s="26"/>
      <c r="AP38" s="26"/>
      <c r="AQ38" s="26"/>
      <c r="AR38" s="26"/>
      <c r="AS38" s="26"/>
      <c r="AT38" s="26">
        <v>1</v>
      </c>
      <c r="AU38" s="26">
        <v>0</v>
      </c>
      <c r="AV38" s="26">
        <f t="shared" ref="AV38:AV40" si="88">AT38+AU38</f>
        <v>1</v>
      </c>
      <c r="AW38" s="26">
        <v>2</v>
      </c>
      <c r="AX38" s="26">
        <v>0</v>
      </c>
      <c r="AY38" s="26">
        <f t="shared" ref="AY38:AY40" si="89">AW38+AX38</f>
        <v>2</v>
      </c>
      <c r="AZ38" s="26">
        <v>2</v>
      </c>
      <c r="BA38" s="26">
        <v>0</v>
      </c>
      <c r="BB38" s="26">
        <f t="shared" ref="BB38:BB40" si="90">AZ38+BA38</f>
        <v>2</v>
      </c>
      <c r="BC38" s="26">
        <v>0</v>
      </c>
      <c r="BD38" s="26">
        <v>0</v>
      </c>
      <c r="BE38" s="26">
        <f t="shared" ref="BE38:BE40" si="91">BC38+BD38</f>
        <v>0</v>
      </c>
      <c r="BF38" s="26">
        <v>1</v>
      </c>
      <c r="BG38" s="26">
        <v>2</v>
      </c>
      <c r="BH38" s="26">
        <f t="shared" ref="BH38:BH40" si="92">BF38+BG38</f>
        <v>3</v>
      </c>
      <c r="BI38" s="26">
        <v>1</v>
      </c>
      <c r="BJ38" s="26">
        <v>0</v>
      </c>
      <c r="BK38" s="26">
        <f t="shared" ref="BK38:BK40" si="93">BI38+BJ38</f>
        <v>1</v>
      </c>
      <c r="BL38" s="26">
        <v>0</v>
      </c>
      <c r="BM38" s="26">
        <v>2</v>
      </c>
      <c r="BN38" s="26">
        <f t="shared" ref="BN38:BN40" si="94">BL38+BM38</f>
        <v>2</v>
      </c>
      <c r="BO38" s="26">
        <v>1</v>
      </c>
      <c r="BP38" s="26">
        <v>1</v>
      </c>
      <c r="BQ38" s="26">
        <f>BO38+BP38</f>
        <v>2</v>
      </c>
      <c r="BR38" s="26">
        <v>1</v>
      </c>
      <c r="BS38" s="26">
        <v>0</v>
      </c>
      <c r="BT38" s="26">
        <f t="shared" ref="BT38:BT40" si="95">BR38+BS38</f>
        <v>1</v>
      </c>
      <c r="BU38" s="26">
        <v>2</v>
      </c>
      <c r="BV38" s="26">
        <v>2</v>
      </c>
      <c r="BW38" s="26">
        <f t="shared" ref="BW38:BW40" si="96">BU38+BV38</f>
        <v>4</v>
      </c>
      <c r="BX38" s="26">
        <v>3</v>
      </c>
      <c r="BY38" s="26">
        <v>1</v>
      </c>
      <c r="BZ38" s="26">
        <f t="shared" ref="BZ38:BZ40" si="97">BX38+BY38</f>
        <v>4</v>
      </c>
      <c r="CA38" s="26">
        <v>1</v>
      </c>
      <c r="CB38" s="26">
        <v>0</v>
      </c>
      <c r="CC38" s="26">
        <f t="shared" ref="CC38:CC40" si="98">CA38+CB38</f>
        <v>1</v>
      </c>
      <c r="CD38" s="26">
        <v>2</v>
      </c>
      <c r="CE38" s="26">
        <v>2</v>
      </c>
      <c r="CF38" s="26">
        <f t="shared" ref="CF38:CF40" si="99">CD38+CE38</f>
        <v>4</v>
      </c>
      <c r="CG38" s="26">
        <v>8</v>
      </c>
      <c r="CH38" s="26">
        <v>4</v>
      </c>
      <c r="CI38" s="26">
        <f t="shared" ref="CI38:CI40" si="100">CG38+CH38</f>
        <v>12</v>
      </c>
      <c r="CJ38" s="26">
        <v>2</v>
      </c>
      <c r="CK38" s="26">
        <v>0</v>
      </c>
      <c r="CL38" s="26">
        <f t="shared" ref="CL38" si="101">CJ38+CK38</f>
        <v>2</v>
      </c>
      <c r="CM38" s="26">
        <v>4</v>
      </c>
      <c r="CN38" s="26">
        <v>0</v>
      </c>
      <c r="CO38" s="26">
        <f t="shared" ref="CO38" si="102">CM38+CN38</f>
        <v>4</v>
      </c>
      <c r="CP38" s="26">
        <v>2</v>
      </c>
      <c r="CQ38" s="26">
        <v>1</v>
      </c>
      <c r="CR38" s="26">
        <f t="shared" ref="CR38" si="103">CP38+CQ38</f>
        <v>3</v>
      </c>
      <c r="CS38" s="26">
        <v>2</v>
      </c>
      <c r="CT38" s="26">
        <v>0</v>
      </c>
      <c r="CU38" s="26">
        <f t="shared" ref="CU38" si="104">CS38+CT38</f>
        <v>2</v>
      </c>
      <c r="CV38" s="26">
        <v>2</v>
      </c>
      <c r="CW38" s="26">
        <v>2</v>
      </c>
      <c r="CX38" s="26">
        <f t="shared" ref="CX38" si="105">CV38+CW38</f>
        <v>4</v>
      </c>
      <c r="CY38" s="26">
        <v>4</v>
      </c>
      <c r="CZ38" s="26">
        <v>0</v>
      </c>
      <c r="DA38" s="26">
        <f t="shared" ref="DA38" si="106">CY38+CZ38</f>
        <v>4</v>
      </c>
      <c r="DB38" s="26">
        <v>8</v>
      </c>
      <c r="DC38" s="26">
        <v>0</v>
      </c>
      <c r="DD38" s="26">
        <f t="shared" ref="DD38" si="107">DB38+DC38</f>
        <v>8</v>
      </c>
      <c r="DE38" s="26">
        <v>3</v>
      </c>
      <c r="DF38" s="26">
        <v>3</v>
      </c>
      <c r="DG38" s="26">
        <f t="shared" ref="DG38" si="108">DE38+DF38</f>
        <v>6</v>
      </c>
      <c r="DH38" s="26">
        <v>7</v>
      </c>
      <c r="DI38" s="26">
        <v>4</v>
      </c>
      <c r="DJ38" s="26">
        <f t="shared" ref="DJ38" si="109">DH38+DI38</f>
        <v>11</v>
      </c>
      <c r="DK38" s="26">
        <v>4</v>
      </c>
      <c r="DL38" s="26">
        <v>2</v>
      </c>
      <c r="DM38" s="26">
        <f t="shared" ref="DM38" si="110">DK38+DL38</f>
        <v>6</v>
      </c>
    </row>
    <row r="39" spans="1:117" ht="13.5" customHeight="1" x14ac:dyDescent="0.2">
      <c r="A39" s="16"/>
      <c r="E39" s="1" t="s">
        <v>61</v>
      </c>
      <c r="F39" s="11" t="str">
        <f>IF(AM37&gt;0,(AM39/AM37),"")</f>
        <v/>
      </c>
      <c r="G39" s="11" t="str">
        <f>IF(AP37&gt;0,(AP39/AP37),"")</f>
        <v/>
      </c>
      <c r="H39" s="11" t="str">
        <f>IF(AS37&gt;0,(AS39/AS37),"")</f>
        <v/>
      </c>
      <c r="I39" s="11">
        <f>IF(AV37&gt;0,(AV39/AV37),"")</f>
        <v>0.14285714285714285</v>
      </c>
      <c r="J39" s="11">
        <f>IF(AY37&gt;0,(AY39/AY37),"")</f>
        <v>0.4</v>
      </c>
      <c r="K39" s="11">
        <f>IF(BB37&gt;0,(BB39/BB37),"")</f>
        <v>0.21428571428571427</v>
      </c>
      <c r="L39" s="11">
        <f>IF(BE37&gt;0,(BE39/BE37),"")</f>
        <v>0.5</v>
      </c>
      <c r="M39" s="11">
        <f>IF(BH37&gt;0,(BH39/BH37),"")</f>
        <v>0.1</v>
      </c>
      <c r="N39" s="11">
        <f>IF(BK37&gt;0,(BK39/BK37),"")</f>
        <v>0.36363636363636365</v>
      </c>
      <c r="O39" s="11">
        <f>IF(BN37&gt;0,(BN39/BN37),"")</f>
        <v>0.1111111111111111</v>
      </c>
      <c r="P39" s="11">
        <f>IF(BQ37&gt;0,(BQ39/BQ37),"")</f>
        <v>0.16666666666666666</v>
      </c>
      <c r="Q39" s="11">
        <f>IF(BT37&gt;0,(BT39/BT37),"")</f>
        <v>0.38095238095238093</v>
      </c>
      <c r="R39" s="11">
        <f>IF(BW37&gt;0,(BW39/BW37),"")</f>
        <v>0.27777777777777779</v>
      </c>
      <c r="S39" s="11">
        <f>IF(BZ37&gt;0,(BZ39/BZ37),"")</f>
        <v>0.25</v>
      </c>
      <c r="T39" s="11">
        <f t="shared" ref="T39" si="111">IF(CC37&gt;0,(CC39/CC37),"")</f>
        <v>0.3888888888888889</v>
      </c>
      <c r="U39" s="11">
        <f>IF(CF37&gt;0,(CF39/CF37),"")</f>
        <v>0.36842105263157893</v>
      </c>
      <c r="V39" s="11">
        <f>IF(CI37&gt;0,(CI39/CI37),"")</f>
        <v>0.17391304347826086</v>
      </c>
      <c r="W39" s="11">
        <f t="shared" ref="W39:W41" si="112">CL39/CL$37</f>
        <v>0.2857142857142857</v>
      </c>
      <c r="X39" s="11">
        <f>CO39/CO$37</f>
        <v>0.16666666666666666</v>
      </c>
      <c r="Y39" s="11">
        <f>CR39/CR$37</f>
        <v>0.3611111111111111</v>
      </c>
      <c r="Z39" s="11">
        <f t="shared" ref="Z39" si="113">CU39/CU$37</f>
        <v>0.33333333333333331</v>
      </c>
      <c r="AA39" s="11">
        <f t="shared" ref="AA39:AA41" si="114">CX39/CX$37</f>
        <v>0.21428571428571427</v>
      </c>
      <c r="AB39" s="11">
        <f t="shared" ref="AB39:AB41" si="115">DA39/DA$37</f>
        <v>0.35714285714285715</v>
      </c>
      <c r="AC39" s="11">
        <f t="shared" ref="AC39:AC41" si="116">DD39/DD$37</f>
        <v>0.35</v>
      </c>
      <c r="AD39" s="11">
        <f t="shared" ref="AD39:AD41" si="117">DG39/DG$37</f>
        <v>0.25925925925925924</v>
      </c>
      <c r="AE39" s="11">
        <f t="shared" ref="AE39:AE40" si="118">DJ39/DJ$37</f>
        <v>0.32786885245901637</v>
      </c>
      <c r="AF39" s="11">
        <f t="shared" ref="AF39:AF40" si="119">DM39/DM$37</f>
        <v>0.24074074074074073</v>
      </c>
      <c r="AG39" s="17"/>
      <c r="AJ39" s="1" t="s">
        <v>61</v>
      </c>
      <c r="AK39" s="26"/>
      <c r="AL39" s="26"/>
      <c r="AM39" s="26"/>
      <c r="AN39" s="26"/>
      <c r="AO39" s="26"/>
      <c r="AP39" s="26"/>
      <c r="AQ39" s="26"/>
      <c r="AR39" s="26"/>
      <c r="AS39" s="26"/>
      <c r="AT39" s="26">
        <v>1</v>
      </c>
      <c r="AU39" s="26">
        <v>1</v>
      </c>
      <c r="AV39" s="26">
        <f t="shared" si="88"/>
        <v>2</v>
      </c>
      <c r="AW39" s="26">
        <v>7</v>
      </c>
      <c r="AX39" s="26">
        <v>1</v>
      </c>
      <c r="AY39" s="26">
        <f t="shared" si="89"/>
        <v>8</v>
      </c>
      <c r="AZ39" s="26">
        <v>3</v>
      </c>
      <c r="BA39" s="26">
        <v>0</v>
      </c>
      <c r="BB39" s="26">
        <f t="shared" si="90"/>
        <v>3</v>
      </c>
      <c r="BC39" s="26">
        <v>1</v>
      </c>
      <c r="BD39" s="26">
        <v>0</v>
      </c>
      <c r="BE39" s="26">
        <f t="shared" si="91"/>
        <v>1</v>
      </c>
      <c r="BF39" s="26">
        <v>1</v>
      </c>
      <c r="BG39" s="26">
        <v>0</v>
      </c>
      <c r="BH39" s="26">
        <f t="shared" si="92"/>
        <v>1</v>
      </c>
      <c r="BI39" s="26">
        <v>2</v>
      </c>
      <c r="BJ39" s="26">
        <v>2</v>
      </c>
      <c r="BK39" s="26">
        <f t="shared" si="93"/>
        <v>4</v>
      </c>
      <c r="BL39" s="26">
        <v>1</v>
      </c>
      <c r="BM39" s="26">
        <v>0</v>
      </c>
      <c r="BN39" s="26">
        <f t="shared" si="94"/>
        <v>1</v>
      </c>
      <c r="BO39" s="26">
        <v>1</v>
      </c>
      <c r="BP39" s="26">
        <v>1</v>
      </c>
      <c r="BQ39" s="26">
        <f t="shared" ref="BQ39:BQ40" si="120">BO39+BP39</f>
        <v>2</v>
      </c>
      <c r="BR39" s="26">
        <v>6</v>
      </c>
      <c r="BS39" s="26">
        <v>2</v>
      </c>
      <c r="BT39" s="26">
        <f t="shared" si="95"/>
        <v>8</v>
      </c>
      <c r="BU39" s="26">
        <v>3</v>
      </c>
      <c r="BV39" s="26">
        <v>2</v>
      </c>
      <c r="BW39" s="26">
        <f t="shared" si="96"/>
        <v>5</v>
      </c>
      <c r="BX39" s="26">
        <v>3</v>
      </c>
      <c r="BY39" s="26">
        <v>1</v>
      </c>
      <c r="BZ39" s="26">
        <f t="shared" si="97"/>
        <v>4</v>
      </c>
      <c r="CA39" s="26">
        <v>6</v>
      </c>
      <c r="CB39" s="26">
        <v>1</v>
      </c>
      <c r="CC39" s="26">
        <f t="shared" si="98"/>
        <v>7</v>
      </c>
      <c r="CD39" s="26">
        <v>5</v>
      </c>
      <c r="CE39" s="26">
        <v>2</v>
      </c>
      <c r="CF39" s="26">
        <f t="shared" si="99"/>
        <v>7</v>
      </c>
      <c r="CG39" s="26">
        <v>4</v>
      </c>
      <c r="CH39" s="26">
        <v>0</v>
      </c>
      <c r="CI39" s="26">
        <f t="shared" si="100"/>
        <v>4</v>
      </c>
      <c r="CJ39" s="26">
        <v>2</v>
      </c>
      <c r="CK39" s="26">
        <v>2</v>
      </c>
      <c r="CL39" s="26">
        <f>CJ39+CK39</f>
        <v>4</v>
      </c>
      <c r="CM39" s="26">
        <v>3</v>
      </c>
      <c r="CN39" s="26">
        <v>1</v>
      </c>
      <c r="CO39" s="26">
        <f>CM39+CN39</f>
        <v>4</v>
      </c>
      <c r="CP39" s="26">
        <v>7</v>
      </c>
      <c r="CQ39" s="26">
        <v>6</v>
      </c>
      <c r="CR39" s="26">
        <f>CP39+CQ39</f>
        <v>13</v>
      </c>
      <c r="CS39" s="26">
        <v>6</v>
      </c>
      <c r="CT39" s="26">
        <v>4</v>
      </c>
      <c r="CU39" s="26">
        <f>CS39+CT39</f>
        <v>10</v>
      </c>
      <c r="CV39" s="26">
        <v>5</v>
      </c>
      <c r="CW39" s="26">
        <v>1</v>
      </c>
      <c r="CX39" s="26">
        <f>CV39+CW39</f>
        <v>6</v>
      </c>
      <c r="CY39" s="26">
        <v>9</v>
      </c>
      <c r="CZ39" s="26">
        <v>1</v>
      </c>
      <c r="DA39" s="26">
        <f>CY39+CZ39</f>
        <v>10</v>
      </c>
      <c r="DB39" s="26">
        <v>10</v>
      </c>
      <c r="DC39" s="26">
        <v>4</v>
      </c>
      <c r="DD39" s="26">
        <f>DB39+DC39</f>
        <v>14</v>
      </c>
      <c r="DE39" s="26">
        <v>8</v>
      </c>
      <c r="DF39" s="26">
        <v>6</v>
      </c>
      <c r="DG39" s="26">
        <f>DE39+DF39</f>
        <v>14</v>
      </c>
      <c r="DH39" s="26">
        <v>13</v>
      </c>
      <c r="DI39" s="26">
        <v>7</v>
      </c>
      <c r="DJ39" s="26">
        <f>DH39+DI39</f>
        <v>20</v>
      </c>
      <c r="DK39" s="26">
        <v>10</v>
      </c>
      <c r="DL39" s="26">
        <v>3</v>
      </c>
      <c r="DM39" s="26">
        <f>DK39+DL39</f>
        <v>13</v>
      </c>
    </row>
    <row r="40" spans="1:117" ht="13.5" customHeight="1" x14ac:dyDescent="0.2">
      <c r="A40" s="16"/>
      <c r="E40" s="1" t="s">
        <v>62</v>
      </c>
      <c r="F40" s="13" t="str">
        <f>IF(AM37&gt;0,(AM40/AM37),"")</f>
        <v/>
      </c>
      <c r="G40" s="13" t="str">
        <f>IF(AP37&gt;0,(AP40/AP37),"")</f>
        <v/>
      </c>
      <c r="H40" s="13" t="str">
        <f>IF(AS37&gt;0,(AS40/AS37),"")</f>
        <v/>
      </c>
      <c r="I40" s="13">
        <f>IF(AV37&gt;0,(AV40/AV37),"")</f>
        <v>0.14285714285714285</v>
      </c>
      <c r="J40" s="13">
        <f>IF(AY37&gt;0,(AY40/AY37),"")</f>
        <v>0.1</v>
      </c>
      <c r="K40" s="13">
        <f>IF(BB37&gt;0,(BB40/BB37),"")</f>
        <v>0.14285714285714285</v>
      </c>
      <c r="L40" s="13">
        <f>IF(BE37&gt;0,(BE40/BE37),"")</f>
        <v>0</v>
      </c>
      <c r="M40" s="13">
        <f>IF(BH37&gt;0,(BH40/BH37),"")</f>
        <v>0</v>
      </c>
      <c r="N40" s="13">
        <f>IF(BK37&gt;0,(BK40/BK37),"")</f>
        <v>0</v>
      </c>
      <c r="O40" s="13">
        <f>IF(BN37&gt;0,(BN40/BN37),"")</f>
        <v>0.22222222222222221</v>
      </c>
      <c r="P40" s="13">
        <f>IF(BQ37&gt;0,(BQ40/BQ37),"")</f>
        <v>0.16666666666666666</v>
      </c>
      <c r="Q40" s="13">
        <f>IF(BT37&gt;0,(BT40/BT37),"")</f>
        <v>0.19047619047619047</v>
      </c>
      <c r="R40" s="13">
        <f>IF(BW37&gt;0,(BW40/BW37),"")</f>
        <v>0.1111111111111111</v>
      </c>
      <c r="S40" s="13">
        <f>IF(BZ37&gt;0,(BZ40/BZ37),"")</f>
        <v>0</v>
      </c>
      <c r="T40" s="13">
        <f t="shared" ref="T40" si="121">IF(CC37&gt;0,(CC40/CC37),"")</f>
        <v>0.16666666666666666</v>
      </c>
      <c r="U40" s="13">
        <f>IF(CF37&gt;0,(CF40/CF37),"")</f>
        <v>5.2631578947368418E-2</v>
      </c>
      <c r="V40" s="13">
        <f>IF(CI37&gt;0,(CI40/CI37),"")</f>
        <v>4.3478260869565216E-2</v>
      </c>
      <c r="W40" s="13">
        <f t="shared" si="112"/>
        <v>7.1428571428571425E-2</v>
      </c>
      <c r="X40" s="13">
        <f>CO40/CO$37</f>
        <v>8.3333333333333329E-2</v>
      </c>
      <c r="Y40" s="13">
        <f>CR40/CR$37</f>
        <v>0.1111111111111111</v>
      </c>
      <c r="Z40" s="13">
        <f>CU40/CU$37</f>
        <v>6.6666666666666666E-2</v>
      </c>
      <c r="AA40" s="13">
        <f t="shared" si="114"/>
        <v>0.14285714285714285</v>
      </c>
      <c r="AB40" s="13">
        <f t="shared" si="115"/>
        <v>0.14285714285714285</v>
      </c>
      <c r="AC40" s="13">
        <f t="shared" si="116"/>
        <v>0.05</v>
      </c>
      <c r="AD40" s="13">
        <f t="shared" si="117"/>
        <v>7.407407407407407E-2</v>
      </c>
      <c r="AE40" s="13">
        <f t="shared" si="118"/>
        <v>0.11475409836065574</v>
      </c>
      <c r="AF40" s="13">
        <f t="shared" si="119"/>
        <v>9.2592592592592587E-2</v>
      </c>
      <c r="AG40" s="17"/>
      <c r="AJ40" s="1" t="s">
        <v>62</v>
      </c>
      <c r="AK40" s="26"/>
      <c r="AL40" s="26"/>
      <c r="AM40" s="26"/>
      <c r="AN40" s="26"/>
      <c r="AO40" s="26"/>
      <c r="AP40" s="26"/>
      <c r="AQ40" s="26"/>
      <c r="AR40" s="26"/>
      <c r="AS40" s="26"/>
      <c r="AT40" s="26">
        <v>2</v>
      </c>
      <c r="AU40" s="26">
        <v>0</v>
      </c>
      <c r="AV40" s="26">
        <f t="shared" si="88"/>
        <v>2</v>
      </c>
      <c r="AW40" s="26">
        <v>1</v>
      </c>
      <c r="AX40" s="26">
        <v>1</v>
      </c>
      <c r="AY40" s="26">
        <f t="shared" si="89"/>
        <v>2</v>
      </c>
      <c r="AZ40" s="26">
        <v>1</v>
      </c>
      <c r="BA40" s="26">
        <v>1</v>
      </c>
      <c r="BB40" s="26">
        <f t="shared" si="90"/>
        <v>2</v>
      </c>
      <c r="BC40" s="26">
        <v>0</v>
      </c>
      <c r="BD40" s="26">
        <v>0</v>
      </c>
      <c r="BE40" s="26">
        <f t="shared" si="91"/>
        <v>0</v>
      </c>
      <c r="BF40" s="26">
        <v>0</v>
      </c>
      <c r="BG40" s="26">
        <v>0</v>
      </c>
      <c r="BH40" s="26">
        <f t="shared" si="92"/>
        <v>0</v>
      </c>
      <c r="BI40" s="26">
        <v>0</v>
      </c>
      <c r="BJ40" s="26">
        <v>0</v>
      </c>
      <c r="BK40" s="26">
        <f t="shared" si="93"/>
        <v>0</v>
      </c>
      <c r="BL40" s="26">
        <v>2</v>
      </c>
      <c r="BM40" s="26">
        <v>0</v>
      </c>
      <c r="BN40" s="26">
        <f t="shared" si="94"/>
        <v>2</v>
      </c>
      <c r="BO40" s="26">
        <v>1</v>
      </c>
      <c r="BP40" s="26">
        <v>1</v>
      </c>
      <c r="BQ40" s="26">
        <f t="shared" si="120"/>
        <v>2</v>
      </c>
      <c r="BR40" s="26">
        <v>3</v>
      </c>
      <c r="BS40" s="26">
        <v>1</v>
      </c>
      <c r="BT40" s="26">
        <f t="shared" si="95"/>
        <v>4</v>
      </c>
      <c r="BU40" s="26">
        <v>1</v>
      </c>
      <c r="BV40" s="26">
        <v>1</v>
      </c>
      <c r="BW40" s="26">
        <f t="shared" si="96"/>
        <v>2</v>
      </c>
      <c r="BX40" s="26">
        <v>0</v>
      </c>
      <c r="BY40" s="26">
        <v>0</v>
      </c>
      <c r="BZ40" s="26">
        <f t="shared" si="97"/>
        <v>0</v>
      </c>
      <c r="CA40" s="26">
        <v>3</v>
      </c>
      <c r="CB40" s="26">
        <v>0</v>
      </c>
      <c r="CC40" s="26">
        <f t="shared" si="98"/>
        <v>3</v>
      </c>
      <c r="CD40" s="26">
        <v>1</v>
      </c>
      <c r="CE40" s="26">
        <v>0</v>
      </c>
      <c r="CF40" s="26">
        <f t="shared" si="99"/>
        <v>1</v>
      </c>
      <c r="CG40" s="26">
        <v>1</v>
      </c>
      <c r="CH40" s="26">
        <v>0</v>
      </c>
      <c r="CI40" s="26">
        <f t="shared" si="100"/>
        <v>1</v>
      </c>
      <c r="CJ40" s="26">
        <v>1</v>
      </c>
      <c r="CK40" s="26">
        <v>0</v>
      </c>
      <c r="CL40" s="26">
        <f>CJ40+CK40</f>
        <v>1</v>
      </c>
      <c r="CM40" s="26">
        <v>2</v>
      </c>
      <c r="CN40" s="26">
        <v>0</v>
      </c>
      <c r="CO40" s="26">
        <f>CM40+CN40</f>
        <v>2</v>
      </c>
      <c r="CP40" s="26">
        <v>3</v>
      </c>
      <c r="CQ40" s="26">
        <v>1</v>
      </c>
      <c r="CR40" s="26">
        <f>CP40+CQ40</f>
        <v>4</v>
      </c>
      <c r="CS40" s="26">
        <v>2</v>
      </c>
      <c r="CT40" s="26">
        <v>0</v>
      </c>
      <c r="CU40" s="26">
        <f>CS40+CT40</f>
        <v>2</v>
      </c>
      <c r="CV40" s="26">
        <v>3</v>
      </c>
      <c r="CW40" s="26">
        <v>1</v>
      </c>
      <c r="CX40" s="26">
        <f>CV40+CW40</f>
        <v>4</v>
      </c>
      <c r="CY40" s="26">
        <v>3</v>
      </c>
      <c r="CZ40" s="26">
        <v>1</v>
      </c>
      <c r="DA40" s="26">
        <f>CY40+CZ40</f>
        <v>4</v>
      </c>
      <c r="DB40" s="26">
        <v>1</v>
      </c>
      <c r="DC40" s="26">
        <v>1</v>
      </c>
      <c r="DD40" s="26">
        <f>DB40+DC40</f>
        <v>2</v>
      </c>
      <c r="DE40" s="26">
        <v>3</v>
      </c>
      <c r="DF40" s="26">
        <v>1</v>
      </c>
      <c r="DG40" s="26">
        <f>DE40+DF40</f>
        <v>4</v>
      </c>
      <c r="DH40" s="26">
        <v>7</v>
      </c>
      <c r="DI40" s="26">
        <v>0</v>
      </c>
      <c r="DJ40" s="26">
        <f>DH40+DI40</f>
        <v>7</v>
      </c>
      <c r="DK40" s="26">
        <v>4</v>
      </c>
      <c r="DL40" s="26">
        <v>1</v>
      </c>
      <c r="DM40" s="26">
        <f>DK40+DL40</f>
        <v>5</v>
      </c>
    </row>
    <row r="41" spans="1:117" ht="13.5" customHeight="1" x14ac:dyDescent="0.2">
      <c r="A41" s="16"/>
      <c r="E41" s="2"/>
      <c r="F41" s="11" t="str">
        <f>IF(AM37&gt;0,(AM41/AM37),"")</f>
        <v/>
      </c>
      <c r="G41" s="11" t="str">
        <f>IF(AP37&gt;0,(AP41/AP37),"")</f>
        <v/>
      </c>
      <c r="H41" s="11" t="str">
        <f>IF(AS37&gt;0,(AS41/AS37),"")</f>
        <v/>
      </c>
      <c r="I41" s="11">
        <f>IF(AV37&gt;0,(AV41/AV37),"")</f>
        <v>0.35714285714285715</v>
      </c>
      <c r="J41" s="11">
        <f>IF(AY37&gt;0,(AY41/AY37),"")</f>
        <v>0.6</v>
      </c>
      <c r="K41" s="11">
        <f>IF(BB37&gt;0,(BB41/BB37),"")</f>
        <v>0.5</v>
      </c>
      <c r="L41" s="11">
        <f>IF(BE37&gt;0,(BE41/BE37),"")</f>
        <v>0.5</v>
      </c>
      <c r="M41" s="11">
        <f>IF(BH37&gt;0,(BH41/BH37),"")</f>
        <v>0.4</v>
      </c>
      <c r="N41" s="11">
        <f>IF(BK37&gt;0,(BK41/BK37),"")</f>
        <v>0.45454545454545453</v>
      </c>
      <c r="O41" s="11">
        <f>IF(BN37&gt;0,(BN41/BN37),"")</f>
        <v>0.55555555555555558</v>
      </c>
      <c r="P41" s="11">
        <f>IF(BQ37&gt;0,(BQ41/BQ37),"")</f>
        <v>0.5</v>
      </c>
      <c r="Q41" s="11">
        <f>IF(BT37&gt;0,(BT41/BT37),"")</f>
        <v>0.61904761904761907</v>
      </c>
      <c r="R41" s="11">
        <f>IF(BW37&gt;0,(BW41/BW37),"")</f>
        <v>0.61111111111111116</v>
      </c>
      <c r="S41" s="11">
        <f>IF(BZ37&gt;0,(BZ41/BZ37),"")</f>
        <v>0.5</v>
      </c>
      <c r="T41" s="11">
        <f t="shared" ref="T41" si="122">IF(CC37&gt;0,(CC41/CC37),"")</f>
        <v>0.61111111111111116</v>
      </c>
      <c r="U41" s="11">
        <f>IF(CF37&gt;0,(CF41/CF37),"")</f>
        <v>0.63157894736842102</v>
      </c>
      <c r="V41" s="11">
        <f>IF(CI37&gt;0,(CI41/CI37),"")</f>
        <v>0.73913043478260865</v>
      </c>
      <c r="W41" s="11">
        <f t="shared" si="112"/>
        <v>0.5</v>
      </c>
      <c r="X41" s="11">
        <f>CO41/CO$37</f>
        <v>0.41666666666666669</v>
      </c>
      <c r="Y41" s="11">
        <f>CR41/CR$37</f>
        <v>0.55555555555555558</v>
      </c>
      <c r="Z41" s="11">
        <f>CU41/CU$37</f>
        <v>0.46666666666666667</v>
      </c>
      <c r="AA41" s="11">
        <f t="shared" si="114"/>
        <v>0.5</v>
      </c>
      <c r="AB41" s="11">
        <f t="shared" si="115"/>
        <v>0.6428571428571429</v>
      </c>
      <c r="AC41" s="11">
        <f t="shared" si="116"/>
        <v>0.6</v>
      </c>
      <c r="AD41" s="11">
        <f t="shared" si="117"/>
        <v>0.44444444444444442</v>
      </c>
      <c r="AE41" s="11">
        <f>DJ41/DJ$37</f>
        <v>0.62295081967213117</v>
      </c>
      <c r="AF41" s="11">
        <f>DM41/DM$37</f>
        <v>0.44444444444444442</v>
      </c>
      <c r="AG41" s="17"/>
      <c r="AJ41" s="5" t="s">
        <v>88</v>
      </c>
      <c r="AK41" s="26"/>
      <c r="AL41" s="26"/>
      <c r="AM41" s="26"/>
      <c r="AN41" s="26"/>
      <c r="AO41" s="26"/>
      <c r="AP41" s="26"/>
      <c r="AQ41" s="26"/>
      <c r="AR41" s="26"/>
      <c r="AS41" s="26"/>
      <c r="AT41" s="26">
        <f t="shared" ref="AT41:CJ41" si="123">SUM(AT38:AT40)</f>
        <v>4</v>
      </c>
      <c r="AU41" s="26">
        <f t="shared" si="123"/>
        <v>1</v>
      </c>
      <c r="AV41" s="26">
        <f t="shared" si="123"/>
        <v>5</v>
      </c>
      <c r="AW41" s="26">
        <f t="shared" si="123"/>
        <v>10</v>
      </c>
      <c r="AX41" s="26">
        <f t="shared" si="123"/>
        <v>2</v>
      </c>
      <c r="AY41" s="26">
        <f t="shared" si="123"/>
        <v>12</v>
      </c>
      <c r="AZ41" s="26">
        <f t="shared" si="123"/>
        <v>6</v>
      </c>
      <c r="BA41" s="26">
        <f t="shared" si="123"/>
        <v>1</v>
      </c>
      <c r="BB41" s="26">
        <f t="shared" si="123"/>
        <v>7</v>
      </c>
      <c r="BC41" s="26">
        <f t="shared" si="123"/>
        <v>1</v>
      </c>
      <c r="BD41" s="26">
        <f t="shared" si="123"/>
        <v>0</v>
      </c>
      <c r="BE41" s="26">
        <f t="shared" si="123"/>
        <v>1</v>
      </c>
      <c r="BF41" s="26">
        <f t="shared" si="123"/>
        <v>2</v>
      </c>
      <c r="BG41" s="26">
        <f t="shared" si="123"/>
        <v>2</v>
      </c>
      <c r="BH41" s="26">
        <f t="shared" si="123"/>
        <v>4</v>
      </c>
      <c r="BI41" s="26">
        <f t="shared" si="123"/>
        <v>3</v>
      </c>
      <c r="BJ41" s="26">
        <f t="shared" si="123"/>
        <v>2</v>
      </c>
      <c r="BK41" s="26">
        <f t="shared" si="123"/>
        <v>5</v>
      </c>
      <c r="BL41" s="26">
        <f t="shared" si="123"/>
        <v>3</v>
      </c>
      <c r="BM41" s="26">
        <f t="shared" si="123"/>
        <v>2</v>
      </c>
      <c r="BN41" s="26">
        <f t="shared" si="123"/>
        <v>5</v>
      </c>
      <c r="BO41" s="26">
        <f t="shared" si="123"/>
        <v>3</v>
      </c>
      <c r="BP41" s="26">
        <f t="shared" si="123"/>
        <v>3</v>
      </c>
      <c r="BQ41" s="26">
        <f t="shared" si="123"/>
        <v>6</v>
      </c>
      <c r="BR41" s="26">
        <f t="shared" si="123"/>
        <v>10</v>
      </c>
      <c r="BS41" s="26">
        <f t="shared" si="123"/>
        <v>3</v>
      </c>
      <c r="BT41" s="26">
        <f t="shared" si="123"/>
        <v>13</v>
      </c>
      <c r="BU41" s="26">
        <f t="shared" si="123"/>
        <v>6</v>
      </c>
      <c r="BV41" s="26">
        <f t="shared" si="123"/>
        <v>5</v>
      </c>
      <c r="BW41" s="26">
        <f t="shared" si="123"/>
        <v>11</v>
      </c>
      <c r="BX41" s="26">
        <f t="shared" si="123"/>
        <v>6</v>
      </c>
      <c r="BY41" s="26">
        <f t="shared" si="123"/>
        <v>2</v>
      </c>
      <c r="BZ41" s="26">
        <f t="shared" si="123"/>
        <v>8</v>
      </c>
      <c r="CA41" s="26">
        <f t="shared" si="123"/>
        <v>10</v>
      </c>
      <c r="CB41" s="26">
        <f t="shared" si="123"/>
        <v>1</v>
      </c>
      <c r="CC41" s="26">
        <f t="shared" si="123"/>
        <v>11</v>
      </c>
      <c r="CD41" s="26">
        <f t="shared" si="123"/>
        <v>8</v>
      </c>
      <c r="CE41" s="26">
        <f t="shared" si="123"/>
        <v>4</v>
      </c>
      <c r="CF41" s="26">
        <f t="shared" si="123"/>
        <v>12</v>
      </c>
      <c r="CG41" s="26">
        <f t="shared" si="123"/>
        <v>13</v>
      </c>
      <c r="CH41" s="26">
        <f t="shared" si="123"/>
        <v>4</v>
      </c>
      <c r="CI41" s="26">
        <f t="shared" si="123"/>
        <v>17</v>
      </c>
      <c r="CJ41" s="26">
        <f t="shared" si="123"/>
        <v>5</v>
      </c>
      <c r="CK41" s="26">
        <f>SUM(CK38:CK40)</f>
        <v>2</v>
      </c>
      <c r="CL41" s="26">
        <f t="shared" ref="CL41:CM41" si="124">SUM(CL38:CL40)</f>
        <v>7</v>
      </c>
      <c r="CM41" s="26">
        <f t="shared" si="124"/>
        <v>9</v>
      </c>
      <c r="CN41" s="26">
        <f>SUM(CN38:CN40)</f>
        <v>1</v>
      </c>
      <c r="CO41" s="26">
        <f t="shared" ref="CO41:CP41" si="125">SUM(CO38:CO40)</f>
        <v>10</v>
      </c>
      <c r="CP41" s="26">
        <f t="shared" si="125"/>
        <v>12</v>
      </c>
      <c r="CQ41" s="26">
        <f>SUM(CQ38:CQ40)</f>
        <v>8</v>
      </c>
      <c r="CR41" s="26">
        <f t="shared" ref="CR41:CS41" si="126">SUM(CR38:CR40)</f>
        <v>20</v>
      </c>
      <c r="CS41" s="26">
        <f t="shared" si="126"/>
        <v>10</v>
      </c>
      <c r="CT41" s="26">
        <f>SUM(CT38:CT40)</f>
        <v>4</v>
      </c>
      <c r="CU41" s="26">
        <f t="shared" ref="CU41:CV41" si="127">SUM(CU38:CU40)</f>
        <v>14</v>
      </c>
      <c r="CV41" s="26">
        <f t="shared" si="127"/>
        <v>10</v>
      </c>
      <c r="CW41" s="26">
        <f>SUM(CW38:CW40)</f>
        <v>4</v>
      </c>
      <c r="CX41" s="26">
        <f t="shared" ref="CX41:CY41" si="128">SUM(CX38:CX40)</f>
        <v>14</v>
      </c>
      <c r="CY41" s="26">
        <f t="shared" si="128"/>
        <v>16</v>
      </c>
      <c r="CZ41" s="26">
        <f>SUM(CZ38:CZ40)</f>
        <v>2</v>
      </c>
      <c r="DA41" s="26">
        <f t="shared" ref="DA41:DB41" si="129">SUM(DA38:DA40)</f>
        <v>18</v>
      </c>
      <c r="DB41" s="26">
        <f t="shared" si="129"/>
        <v>19</v>
      </c>
      <c r="DC41" s="26">
        <f>SUM(DC38:DC40)</f>
        <v>5</v>
      </c>
      <c r="DD41" s="26">
        <f t="shared" ref="DD41:DE41" si="130">SUM(DD38:DD40)</f>
        <v>24</v>
      </c>
      <c r="DE41" s="26">
        <f t="shared" si="130"/>
        <v>14</v>
      </c>
      <c r="DF41" s="26">
        <f>SUM(DF38:DF40)</f>
        <v>10</v>
      </c>
      <c r="DG41" s="26">
        <f t="shared" ref="DG41:DH41" si="131">SUM(DG38:DG40)</f>
        <v>24</v>
      </c>
      <c r="DH41" s="26">
        <f t="shared" si="131"/>
        <v>27</v>
      </c>
      <c r="DI41" s="26">
        <f>SUM(DI38:DI40)</f>
        <v>11</v>
      </c>
      <c r="DJ41" s="26">
        <f t="shared" ref="DJ41:DK41" si="132">SUM(DJ38:DJ40)</f>
        <v>38</v>
      </c>
      <c r="DK41" s="26">
        <f t="shared" si="132"/>
        <v>18</v>
      </c>
      <c r="DL41" s="26">
        <f>SUM(DL38:DL40)</f>
        <v>6</v>
      </c>
      <c r="DM41" s="26">
        <f t="shared" ref="DM41" si="133">SUM(DM38:DM40)</f>
        <v>24</v>
      </c>
    </row>
    <row r="42" spans="1:117" ht="13.5" customHeight="1" x14ac:dyDescent="0.25">
      <c r="A42" s="16"/>
      <c r="C42" s="2" t="s">
        <v>117</v>
      </c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7"/>
      <c r="CP42" s="52" t="s">
        <v>117</v>
      </c>
      <c r="CQ42" s="61"/>
      <c r="CR42" s="61"/>
      <c r="CS42" s="61"/>
      <c r="CT42" s="61"/>
      <c r="CU42" s="61"/>
      <c r="CV42" s="61"/>
      <c r="CW42" s="61"/>
      <c r="CX42" s="61"/>
      <c r="CY42" s="61"/>
      <c r="CZ42" s="61"/>
      <c r="DA42" s="61"/>
      <c r="DB42" s="61"/>
      <c r="DC42" s="61"/>
      <c r="DD42" s="61"/>
      <c r="DE42" s="61"/>
      <c r="DF42" s="61"/>
      <c r="DG42" s="61"/>
      <c r="DH42" s="55"/>
      <c r="DI42" s="55"/>
      <c r="DJ42" s="55"/>
      <c r="DK42" s="55"/>
      <c r="DL42" s="55"/>
      <c r="DM42" s="55"/>
    </row>
    <row r="43" spans="1:117" ht="13.5" customHeight="1" x14ac:dyDescent="0.2">
      <c r="A43" s="16"/>
      <c r="D43" s="1" t="s">
        <v>65</v>
      </c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8">
        <f>CR43</f>
        <v>320</v>
      </c>
      <c r="Z43" s="8">
        <f>CU43</f>
        <v>296</v>
      </c>
      <c r="AA43" s="8">
        <f>CX43</f>
        <v>266</v>
      </c>
      <c r="AB43" s="8">
        <f>DA43</f>
        <v>301</v>
      </c>
      <c r="AC43" s="8">
        <f>DD43</f>
        <v>290</v>
      </c>
      <c r="AD43" s="8">
        <f>DG43</f>
        <v>354</v>
      </c>
      <c r="AE43" s="8">
        <f>DJ43</f>
        <v>368</v>
      </c>
      <c r="AF43" s="8">
        <f>DM43</f>
        <v>352</v>
      </c>
      <c r="AG43" s="17"/>
      <c r="AI43" s="1" t="s">
        <v>65</v>
      </c>
      <c r="CR43" s="1">
        <v>320</v>
      </c>
      <c r="CU43" s="1">
        <v>296</v>
      </c>
      <c r="CX43" s="1">
        <v>266</v>
      </c>
      <c r="DA43" s="1">
        <v>301</v>
      </c>
      <c r="DD43" s="1">
        <v>290</v>
      </c>
      <c r="DG43" s="1">
        <v>354</v>
      </c>
      <c r="DJ43" s="1">
        <v>368</v>
      </c>
      <c r="DM43" s="1">
        <v>352</v>
      </c>
    </row>
    <row r="44" spans="1:117" ht="13.5" customHeight="1" x14ac:dyDescent="0.2">
      <c r="A44" s="16"/>
      <c r="D44" s="11" t="s">
        <v>118</v>
      </c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>
        <f>CR44/CR43</f>
        <v>0.50312500000000004</v>
      </c>
      <c r="Z44" s="11">
        <f>CU44/CU43</f>
        <v>0.55743243243243246</v>
      </c>
      <c r="AA44" s="11">
        <f>CX44/CX43</f>
        <v>0.53759398496240607</v>
      </c>
      <c r="AB44" s="11">
        <f>DA44/DA43</f>
        <v>0.55813953488372092</v>
      </c>
      <c r="AC44" s="11">
        <f>DD44/DD43</f>
        <v>0.55172413793103448</v>
      </c>
      <c r="AD44" s="11">
        <f>DG44/DG43</f>
        <v>0.49717514124293788</v>
      </c>
      <c r="AE44" s="11">
        <f>DJ44/DJ43</f>
        <v>0.4891304347826087</v>
      </c>
      <c r="AF44" s="11">
        <f>DM44/DM43</f>
        <v>0.51420454545454541</v>
      </c>
      <c r="AG44" s="17"/>
      <c r="AI44" s="11" t="s">
        <v>118</v>
      </c>
      <c r="CR44" s="1">
        <v>161</v>
      </c>
      <c r="CU44" s="1">
        <v>165</v>
      </c>
      <c r="CX44" s="1">
        <v>143</v>
      </c>
      <c r="DA44" s="1">
        <v>168</v>
      </c>
      <c r="DD44" s="1">
        <v>160</v>
      </c>
      <c r="DG44" s="1">
        <v>176</v>
      </c>
      <c r="DJ44" s="1">
        <v>180</v>
      </c>
      <c r="DM44" s="1">
        <v>181</v>
      </c>
    </row>
    <row r="45" spans="1:117" ht="13.5" customHeight="1" thickBot="1" x14ac:dyDescent="0.25">
      <c r="A45" s="16"/>
      <c r="B45" s="3"/>
      <c r="C45" s="3"/>
      <c r="D45" s="3"/>
      <c r="E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G45" s="17"/>
      <c r="CK45" s="14"/>
      <c r="CL45" s="14"/>
    </row>
    <row r="46" spans="1:117" ht="13.5" customHeight="1" thickTop="1" x14ac:dyDescent="0.2">
      <c r="A46" s="16"/>
      <c r="B46" s="2"/>
      <c r="C46" s="2"/>
      <c r="D46" s="2"/>
      <c r="E46" s="2"/>
      <c r="O46" s="5" t="s">
        <v>70</v>
      </c>
      <c r="P46" s="5" t="s">
        <v>69</v>
      </c>
      <c r="Q46" s="5" t="s">
        <v>40</v>
      </c>
      <c r="R46" s="5" t="s">
        <v>39</v>
      </c>
      <c r="S46" s="5" t="s">
        <v>38</v>
      </c>
      <c r="T46" s="5" t="s">
        <v>37</v>
      </c>
      <c r="U46" s="5" t="s">
        <v>36</v>
      </c>
      <c r="V46" s="5" t="s">
        <v>34</v>
      </c>
      <c r="W46" s="5" t="s">
        <v>33</v>
      </c>
      <c r="X46" s="5" t="s">
        <v>32</v>
      </c>
      <c r="Y46" s="5" t="s">
        <v>31</v>
      </c>
      <c r="Z46" s="5" t="s">
        <v>30</v>
      </c>
      <c r="AA46" s="5" t="s">
        <v>29</v>
      </c>
      <c r="AB46" s="5" t="s">
        <v>28</v>
      </c>
      <c r="AC46" s="5" t="s">
        <v>90</v>
      </c>
      <c r="AD46" s="5" t="s">
        <v>96</v>
      </c>
      <c r="AG46" s="17"/>
      <c r="BA46" s="14"/>
      <c r="BB46" s="14"/>
      <c r="BD46" s="14"/>
      <c r="BE46" s="14"/>
      <c r="BG46" s="14"/>
      <c r="BH46" s="14"/>
      <c r="BJ46" s="14"/>
      <c r="BK46" s="14"/>
      <c r="BL46" s="52" t="s">
        <v>50</v>
      </c>
      <c r="BM46" s="52"/>
      <c r="BN46" s="52"/>
      <c r="BO46" s="52" t="s">
        <v>51</v>
      </c>
      <c r="BP46" s="52"/>
      <c r="BQ46" s="52"/>
      <c r="BR46" s="52" t="s">
        <v>52</v>
      </c>
      <c r="BS46" s="52"/>
      <c r="BT46" s="52"/>
      <c r="BU46" s="52" t="s">
        <v>53</v>
      </c>
      <c r="BV46" s="52"/>
      <c r="BW46" s="52"/>
      <c r="BX46" s="52" t="s">
        <v>54</v>
      </c>
      <c r="BY46" s="52"/>
      <c r="BZ46" s="52"/>
      <c r="CA46" s="52" t="s">
        <v>55</v>
      </c>
      <c r="CB46" s="52"/>
      <c r="CC46" s="52"/>
      <c r="CD46" s="52" t="s">
        <v>56</v>
      </c>
      <c r="CE46" s="52"/>
      <c r="CF46" s="52"/>
      <c r="CG46" s="52" t="s">
        <v>27</v>
      </c>
      <c r="CH46" s="52"/>
      <c r="CI46" s="52"/>
      <c r="CJ46" s="52" t="s">
        <v>91</v>
      </c>
      <c r="CK46" s="52"/>
      <c r="CL46" s="52"/>
      <c r="CM46" s="52" t="s">
        <v>97</v>
      </c>
      <c r="CN46" s="52"/>
      <c r="CO46" s="52"/>
      <c r="CP46" s="52" t="s">
        <v>101</v>
      </c>
      <c r="CQ46" s="52"/>
      <c r="CR46" s="52"/>
      <c r="CS46" s="52" t="s">
        <v>104</v>
      </c>
      <c r="CT46" s="52"/>
      <c r="CU46" s="52"/>
      <c r="CV46" s="52" t="s">
        <v>106</v>
      </c>
      <c r="CW46" s="52"/>
      <c r="CX46" s="52"/>
      <c r="CY46" s="52" t="s">
        <v>108</v>
      </c>
      <c r="CZ46" s="52"/>
      <c r="DA46" s="52"/>
      <c r="DB46" s="52" t="s">
        <v>112</v>
      </c>
      <c r="DC46" s="52"/>
      <c r="DD46" s="52"/>
      <c r="DE46" s="52" t="s">
        <v>115</v>
      </c>
      <c r="DF46" s="52"/>
      <c r="DG46" s="52"/>
    </row>
    <row r="47" spans="1:117" ht="13.5" customHeight="1" x14ac:dyDescent="0.2">
      <c r="A47" s="16"/>
      <c r="B47" s="2"/>
      <c r="C47" s="2"/>
      <c r="D47" s="2"/>
      <c r="E47" s="2"/>
      <c r="O47" s="5" t="s">
        <v>35</v>
      </c>
      <c r="P47" s="5" t="s">
        <v>35</v>
      </c>
      <c r="Q47" s="5" t="s">
        <v>35</v>
      </c>
      <c r="R47" s="5" t="s">
        <v>35</v>
      </c>
      <c r="S47" s="5" t="s">
        <v>35</v>
      </c>
      <c r="T47" s="5" t="s">
        <v>35</v>
      </c>
      <c r="U47" s="5" t="s">
        <v>35</v>
      </c>
      <c r="V47" s="5" t="s">
        <v>35</v>
      </c>
      <c r="W47" s="5" t="s">
        <v>35</v>
      </c>
      <c r="X47" s="5" t="s">
        <v>35</v>
      </c>
      <c r="Y47" s="5" t="s">
        <v>35</v>
      </c>
      <c r="Z47" s="5" t="s">
        <v>35</v>
      </c>
      <c r="AA47" s="5" t="s">
        <v>35</v>
      </c>
      <c r="AB47" s="5" t="s">
        <v>35</v>
      </c>
      <c r="AC47" s="5" t="s">
        <v>35</v>
      </c>
      <c r="AD47" s="5" t="s">
        <v>35</v>
      </c>
      <c r="AG47" s="17"/>
      <c r="BA47" s="14"/>
      <c r="BB47" s="14"/>
      <c r="BD47" s="14"/>
      <c r="BE47" s="14"/>
      <c r="BG47" s="14"/>
      <c r="BH47" s="14"/>
      <c r="BJ47" s="14"/>
      <c r="BK47" s="14"/>
      <c r="BL47" s="52" t="s">
        <v>12</v>
      </c>
      <c r="BM47" s="52"/>
      <c r="BN47" s="52"/>
      <c r="BO47" s="52" t="s">
        <v>13</v>
      </c>
      <c r="BP47" s="52"/>
      <c r="BQ47" s="52"/>
      <c r="BR47" s="52" t="s">
        <v>14</v>
      </c>
      <c r="BS47" s="52"/>
      <c r="BT47" s="52"/>
      <c r="BU47" s="52" t="s">
        <v>15</v>
      </c>
      <c r="BV47" s="52"/>
      <c r="BW47" s="52"/>
      <c r="BX47" s="52" t="s">
        <v>16</v>
      </c>
      <c r="BY47" s="52"/>
      <c r="BZ47" s="52"/>
      <c r="CA47" s="52" t="s">
        <v>17</v>
      </c>
      <c r="CB47" s="52"/>
      <c r="CC47" s="52"/>
      <c r="CD47" s="52" t="s">
        <v>92</v>
      </c>
      <c r="CE47" s="52"/>
      <c r="CF47" s="52"/>
      <c r="CG47" s="52" t="s">
        <v>98</v>
      </c>
      <c r="CH47" s="52"/>
      <c r="CI47" s="52"/>
      <c r="CJ47" s="52" t="s">
        <v>100</v>
      </c>
      <c r="CK47" s="52"/>
      <c r="CL47" s="52"/>
      <c r="CM47" s="52" t="s">
        <v>103</v>
      </c>
      <c r="CN47" s="52"/>
      <c r="CO47" s="52"/>
      <c r="CP47" s="52" t="s">
        <v>107</v>
      </c>
      <c r="CQ47" s="52"/>
      <c r="CR47" s="52"/>
      <c r="CS47" s="52" t="s">
        <v>109</v>
      </c>
      <c r="CT47" s="52"/>
      <c r="CU47" s="52"/>
      <c r="CV47" s="52" t="s">
        <v>113</v>
      </c>
      <c r="CW47" s="52"/>
      <c r="CX47" s="52"/>
      <c r="CY47" s="52" t="s">
        <v>116</v>
      </c>
      <c r="CZ47" s="52"/>
      <c r="DA47" s="52"/>
      <c r="DB47" s="52" t="s">
        <v>121</v>
      </c>
      <c r="DC47" s="52"/>
      <c r="DD47" s="52"/>
      <c r="DE47" s="52" t="s">
        <v>125</v>
      </c>
      <c r="DF47" s="52"/>
      <c r="DG47" s="52"/>
    </row>
    <row r="48" spans="1:117" ht="13.5" customHeight="1" x14ac:dyDescent="0.2">
      <c r="A48" s="16"/>
      <c r="B48" s="4"/>
      <c r="C48" s="4"/>
      <c r="D48" s="4"/>
      <c r="E48" s="4"/>
      <c r="O48" s="22" t="s">
        <v>33</v>
      </c>
      <c r="P48" s="22" t="s">
        <v>32</v>
      </c>
      <c r="Q48" s="22" t="s">
        <v>31</v>
      </c>
      <c r="R48" s="22" t="s">
        <v>30</v>
      </c>
      <c r="S48" s="22" t="s">
        <v>29</v>
      </c>
      <c r="T48" s="22" t="s">
        <v>28</v>
      </c>
      <c r="U48" s="22" t="s">
        <v>90</v>
      </c>
      <c r="V48" s="22" t="s">
        <v>96</v>
      </c>
      <c r="W48" s="22" t="s">
        <v>99</v>
      </c>
      <c r="X48" s="22" t="s">
        <v>102</v>
      </c>
      <c r="Y48" s="22" t="s">
        <v>105</v>
      </c>
      <c r="Z48" s="22" t="s">
        <v>110</v>
      </c>
      <c r="AA48" s="22" t="s">
        <v>111</v>
      </c>
      <c r="AB48" s="22" t="s">
        <v>114</v>
      </c>
      <c r="AC48" s="22" t="s">
        <v>119</v>
      </c>
      <c r="AD48" s="22" t="s">
        <v>126</v>
      </c>
      <c r="AG48" s="17"/>
      <c r="BA48" s="14"/>
      <c r="BB48" s="14"/>
      <c r="BD48" s="14"/>
      <c r="BE48" s="14"/>
      <c r="BG48" s="14"/>
      <c r="BH48" s="14"/>
      <c r="BJ48" s="14"/>
      <c r="BK48" s="14"/>
      <c r="BL48" s="5"/>
      <c r="BM48" s="5"/>
      <c r="BN48" s="5" t="s">
        <v>18</v>
      </c>
      <c r="BQ48" s="5" t="s">
        <v>18</v>
      </c>
      <c r="BR48" s="5"/>
      <c r="BS48" s="5"/>
      <c r="BT48" s="5" t="s">
        <v>18</v>
      </c>
      <c r="BU48" s="5"/>
      <c r="BV48" s="5"/>
      <c r="BW48" s="5" t="s">
        <v>18</v>
      </c>
      <c r="BX48" s="5"/>
      <c r="BY48" s="5"/>
      <c r="BZ48" s="5" t="s">
        <v>18</v>
      </c>
      <c r="CA48" s="5"/>
      <c r="CB48" s="5"/>
      <c r="CC48" s="5" t="s">
        <v>18</v>
      </c>
      <c r="CD48" s="5"/>
      <c r="CE48" s="5"/>
      <c r="CF48" s="5" t="s">
        <v>18</v>
      </c>
      <c r="CG48" s="5"/>
      <c r="CH48" s="5"/>
      <c r="CI48" s="5" t="s">
        <v>18</v>
      </c>
      <c r="CJ48" s="5"/>
      <c r="CK48" s="5"/>
      <c r="CL48" s="5" t="s">
        <v>18</v>
      </c>
      <c r="CO48" s="5" t="s">
        <v>18</v>
      </c>
      <c r="CP48" s="5"/>
      <c r="CQ48" s="5"/>
      <c r="CR48" s="5" t="s">
        <v>18</v>
      </c>
      <c r="CS48" s="5"/>
      <c r="CT48" s="5"/>
      <c r="CU48" s="5" t="s">
        <v>18</v>
      </c>
      <c r="CV48" s="5"/>
      <c r="CW48" s="5"/>
      <c r="CX48" s="5" t="s">
        <v>18</v>
      </c>
      <c r="CY48" s="5"/>
      <c r="CZ48" s="5"/>
      <c r="DA48" s="5" t="s">
        <v>18</v>
      </c>
      <c r="DB48" s="5"/>
      <c r="DC48" s="5"/>
      <c r="DD48" s="5" t="s">
        <v>18</v>
      </c>
      <c r="DE48" s="5"/>
      <c r="DF48" s="5"/>
      <c r="DG48" s="5" t="s">
        <v>18</v>
      </c>
    </row>
    <row r="49" spans="1:111" ht="13.5" customHeight="1" x14ac:dyDescent="0.2">
      <c r="A49" s="16"/>
      <c r="AG49" s="18"/>
      <c r="AH49" s="5"/>
      <c r="AI49" s="5"/>
      <c r="AJ49" s="5"/>
      <c r="BA49" s="14"/>
      <c r="BB49" s="14"/>
      <c r="BD49" s="14"/>
      <c r="BE49" s="14"/>
      <c r="BG49" s="14"/>
      <c r="BH49" s="14"/>
      <c r="BJ49" s="14"/>
      <c r="BK49" s="14"/>
      <c r="BL49" s="5"/>
      <c r="BM49" s="5"/>
      <c r="BN49" s="5"/>
      <c r="BO49" s="5"/>
      <c r="BP49" s="5"/>
      <c r="CE49" s="14"/>
      <c r="CF49" s="14"/>
      <c r="CH49" s="14"/>
      <c r="CI49" s="14"/>
      <c r="CK49" s="14"/>
      <c r="CL49" s="14"/>
    </row>
    <row r="50" spans="1:111" ht="13.5" customHeight="1" x14ac:dyDescent="0.2">
      <c r="A50" s="16"/>
      <c r="B50" s="42" t="s">
        <v>23</v>
      </c>
      <c r="C50" s="42"/>
      <c r="D50" s="42"/>
      <c r="E50" s="43"/>
      <c r="F50" s="43"/>
      <c r="G50" s="43"/>
      <c r="H50" s="43"/>
      <c r="I50" s="43"/>
      <c r="J50" s="43"/>
      <c r="K50" s="43"/>
      <c r="L50" s="43"/>
      <c r="M50" s="43"/>
      <c r="N50" s="43"/>
      <c r="O50" s="43"/>
      <c r="P50" s="43"/>
      <c r="Q50" s="43"/>
      <c r="R50" s="43"/>
      <c r="S50" s="43"/>
      <c r="T50" s="43"/>
      <c r="U50" s="43"/>
      <c r="V50" s="43"/>
      <c r="W50" s="43"/>
      <c r="X50" s="43"/>
      <c r="Y50" s="43"/>
      <c r="Z50" s="43"/>
      <c r="AA50" s="43"/>
      <c r="AB50" s="43"/>
      <c r="AC50" s="43"/>
      <c r="AD50" s="43"/>
      <c r="AE50" s="43"/>
      <c r="AF50" s="43"/>
      <c r="AG50" s="17"/>
      <c r="AK50" s="6"/>
      <c r="AL50" s="6"/>
      <c r="AM50" s="6"/>
      <c r="AN50" s="6"/>
      <c r="AO50" s="6"/>
      <c r="AP50" s="6"/>
      <c r="AQ50" s="6"/>
      <c r="AR50" s="6"/>
    </row>
    <row r="51" spans="1:111" ht="13.5" customHeight="1" x14ac:dyDescent="0.25">
      <c r="A51" s="16"/>
      <c r="C51" s="2" t="s">
        <v>19</v>
      </c>
      <c r="F51" s="7"/>
      <c r="G51" s="7"/>
      <c r="H51" s="7"/>
      <c r="I51" s="7"/>
      <c r="J51" s="7"/>
      <c r="K51" s="7"/>
      <c r="L51" s="7"/>
      <c r="M51" s="7"/>
      <c r="N51" s="7"/>
      <c r="O51" s="6"/>
      <c r="P51" s="6"/>
      <c r="Q51" s="6"/>
      <c r="R51" s="6"/>
      <c r="S51" s="6"/>
      <c r="T51" s="6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17"/>
      <c r="AK51" s="52" t="s">
        <v>19</v>
      </c>
      <c r="AL51" s="55"/>
      <c r="AM51" s="55"/>
      <c r="AN51" s="55"/>
      <c r="AO51" s="55"/>
      <c r="AP51" s="55"/>
      <c r="AQ51" s="55"/>
      <c r="AR51" s="55"/>
      <c r="AS51" s="55"/>
      <c r="AT51" s="55"/>
      <c r="AU51" s="55"/>
      <c r="AV51" s="55"/>
      <c r="AW51" s="55"/>
      <c r="AX51" s="55"/>
      <c r="AY51" s="55"/>
      <c r="AZ51" s="55"/>
      <c r="BA51" s="55"/>
      <c r="BB51" s="55"/>
      <c r="BC51" s="55"/>
      <c r="BD51" s="55"/>
      <c r="BE51" s="55"/>
      <c r="BF51" s="55"/>
      <c r="BG51" s="55"/>
      <c r="BH51" s="55"/>
      <c r="BI51" s="55"/>
      <c r="BJ51" s="55"/>
      <c r="BK51" s="55"/>
      <c r="BL51" s="55"/>
      <c r="BM51" s="55"/>
      <c r="BN51" s="55"/>
      <c r="BO51" s="55"/>
      <c r="BP51" s="55"/>
      <c r="BQ51" s="55"/>
      <c r="BR51" s="55"/>
      <c r="BS51" s="55"/>
      <c r="BT51" s="55"/>
      <c r="BU51" s="55"/>
      <c r="BV51" s="55"/>
      <c r="BW51" s="55"/>
      <c r="BX51" s="55"/>
      <c r="BY51" s="55"/>
      <c r="BZ51" s="55"/>
      <c r="CA51" s="55"/>
      <c r="CB51" s="55"/>
      <c r="CC51" s="55"/>
      <c r="CD51" s="55"/>
      <c r="CE51" s="55"/>
      <c r="CF51" s="55"/>
      <c r="CG51" s="55"/>
      <c r="CH51" s="55"/>
      <c r="CI51" s="55"/>
      <c r="CJ51" s="55"/>
      <c r="CK51" s="55"/>
      <c r="CL51" s="55"/>
      <c r="CM51" s="55"/>
      <c r="CN51" s="55"/>
      <c r="CO51" s="55"/>
      <c r="CP51" s="55"/>
      <c r="CQ51" s="55"/>
      <c r="CR51" s="55"/>
      <c r="CS51" s="55"/>
      <c r="CT51" s="55"/>
      <c r="CU51" s="55"/>
      <c r="CV51" s="55"/>
      <c r="CW51" s="55"/>
      <c r="CX51" s="55"/>
      <c r="CY51" s="55"/>
      <c r="CZ51" s="55"/>
      <c r="DA51" s="55"/>
      <c r="DB51" s="55"/>
      <c r="DC51" s="55"/>
      <c r="DD51" s="55"/>
      <c r="DE51" s="55"/>
      <c r="DF51" s="55"/>
      <c r="DG51" s="55"/>
    </row>
    <row r="52" spans="1:111" ht="13.5" customHeight="1" x14ac:dyDescent="0.2">
      <c r="A52" s="16"/>
      <c r="D52" s="1" t="s">
        <v>64</v>
      </c>
      <c r="H52" s="14"/>
      <c r="O52" s="8">
        <f>BN52</f>
        <v>669</v>
      </c>
      <c r="P52" s="8">
        <f>BQ52</f>
        <v>691</v>
      </c>
      <c r="Q52" s="8">
        <f>BT52</f>
        <v>782</v>
      </c>
      <c r="R52" s="8">
        <f>BW52</f>
        <v>870</v>
      </c>
      <c r="S52" s="8">
        <f>BZ52</f>
        <v>836</v>
      </c>
      <c r="T52" s="8">
        <f>CC52</f>
        <v>877</v>
      </c>
      <c r="U52" s="8">
        <f>CF52</f>
        <v>929</v>
      </c>
      <c r="V52" s="8">
        <f>CI52</f>
        <v>1007</v>
      </c>
      <c r="W52" s="8">
        <f>CL52</f>
        <v>1033</v>
      </c>
      <c r="X52" s="8">
        <f>CO52</f>
        <v>1099</v>
      </c>
      <c r="Y52" s="8">
        <f>CR52</f>
        <v>1138</v>
      </c>
      <c r="Z52" s="8">
        <f>CU52</f>
        <v>1087</v>
      </c>
      <c r="AA52" s="8">
        <f>CX52</f>
        <v>1117</v>
      </c>
      <c r="AB52" s="8">
        <f>DA52</f>
        <v>1242</v>
      </c>
      <c r="AC52" s="8">
        <f>DD52</f>
        <v>1272</v>
      </c>
      <c r="AD52" s="8">
        <f>DG52</f>
        <v>1466</v>
      </c>
      <c r="AG52" s="17"/>
      <c r="AI52" s="1" t="s">
        <v>64</v>
      </c>
      <c r="BN52" s="26">
        <v>669</v>
      </c>
      <c r="BO52" s="26"/>
      <c r="BP52" s="26"/>
      <c r="BQ52" s="26">
        <v>691</v>
      </c>
      <c r="BR52" s="26"/>
      <c r="BS52" s="26"/>
      <c r="BT52" s="26">
        <v>782</v>
      </c>
      <c r="BU52" s="26"/>
      <c r="BV52" s="26"/>
      <c r="BW52" s="26">
        <v>870</v>
      </c>
      <c r="BX52" s="26"/>
      <c r="BY52" s="26"/>
      <c r="BZ52" s="26">
        <v>836</v>
      </c>
      <c r="CA52" s="26"/>
      <c r="CB52" s="26"/>
      <c r="CC52" s="26">
        <v>877</v>
      </c>
      <c r="CD52" s="26"/>
      <c r="CE52" s="26"/>
      <c r="CF52" s="26">
        <v>929</v>
      </c>
      <c r="CI52" s="26">
        <v>1007</v>
      </c>
      <c r="CL52" s="26">
        <v>1033</v>
      </c>
      <c r="CO52" s="26">
        <v>1099</v>
      </c>
      <c r="CR52" s="26">
        <v>1138</v>
      </c>
      <c r="CU52" s="1">
        <v>1087</v>
      </c>
      <c r="CX52" s="1">
        <v>1117</v>
      </c>
      <c r="DA52" s="1">
        <v>1242</v>
      </c>
      <c r="DD52" s="1">
        <v>1272</v>
      </c>
      <c r="DG52" s="1">
        <v>1466</v>
      </c>
    </row>
    <row r="53" spans="1:111" ht="13.5" customHeight="1" x14ac:dyDescent="0.2">
      <c r="A53" s="16"/>
      <c r="D53" s="11" t="s">
        <v>59</v>
      </c>
      <c r="E53" s="1" t="s">
        <v>63</v>
      </c>
      <c r="H53" s="14"/>
      <c r="O53" s="13">
        <f>IF(BN52&gt;0,(BN53/BN52),"")</f>
        <v>0</v>
      </c>
      <c r="P53" s="13">
        <f>IF(BQ52&gt;0,(BQ53/BQ52),"")</f>
        <v>3.0390738060781478E-2</v>
      </c>
      <c r="Q53" s="13">
        <f>IF(BT52&gt;0,(BT53/BT52),"")</f>
        <v>3.3248081841432228E-2</v>
      </c>
      <c r="R53" s="13">
        <f>IF(BW52&gt;0,(BW53/BW52),"")</f>
        <v>2.9885057471264367E-2</v>
      </c>
      <c r="S53" s="13">
        <f>IF(BZ52&gt;0,(BZ53/BZ52),"")</f>
        <v>2.3923444976076555E-2</v>
      </c>
      <c r="T53" s="13">
        <f>IF(CC52&gt;0,(CC53/CC52),"")</f>
        <v>2.8506271379703536E-2</v>
      </c>
      <c r="U53" s="13">
        <f>CF53/CF$52</f>
        <v>4.0904198062432721E-2</v>
      </c>
      <c r="V53" s="13">
        <f>CI53/CI$52</f>
        <v>3.8728897715988087E-2</v>
      </c>
      <c r="W53" s="13">
        <f>CL53/CL$52</f>
        <v>3.5818005808325268E-2</v>
      </c>
      <c r="X53" s="13">
        <f>CO53/CO$52</f>
        <v>2.8207461328480437E-2</v>
      </c>
      <c r="Y53" s="13">
        <f>CR53/CR$52</f>
        <v>3.3391915641476276E-2</v>
      </c>
      <c r="Z53" s="13">
        <f>CU53/CU$52</f>
        <v>2.2079116835326588E-2</v>
      </c>
      <c r="AA53" s="13">
        <f>CX53/CX$52</f>
        <v>2.5962399283795883E-2</v>
      </c>
      <c r="AB53" s="13">
        <f>DA53/DA$52</f>
        <v>2.0933977455716585E-2</v>
      </c>
      <c r="AC53" s="13">
        <f>DD53/DD$52</f>
        <v>2.9874213836477988E-2</v>
      </c>
      <c r="AD53" s="13">
        <f>DG53/DG$52</f>
        <v>1.7735334242837655E-2</v>
      </c>
      <c r="AG53" s="17"/>
      <c r="AI53" s="11" t="s">
        <v>59</v>
      </c>
      <c r="AJ53" s="1" t="s">
        <v>63</v>
      </c>
      <c r="BN53" s="26">
        <v>0</v>
      </c>
      <c r="BO53" s="26"/>
      <c r="BP53" s="26"/>
      <c r="BQ53" s="26">
        <v>21</v>
      </c>
      <c r="BR53" s="26"/>
      <c r="BS53" s="26"/>
      <c r="BT53" s="26">
        <v>26</v>
      </c>
      <c r="BU53" s="26"/>
      <c r="BV53" s="26"/>
      <c r="BW53" s="26">
        <v>26</v>
      </c>
      <c r="BX53" s="26"/>
      <c r="BY53" s="26"/>
      <c r="BZ53" s="26">
        <v>20</v>
      </c>
      <c r="CA53" s="26"/>
      <c r="CB53" s="26"/>
      <c r="CC53" s="26">
        <v>25</v>
      </c>
      <c r="CD53" s="26"/>
      <c r="CE53" s="26"/>
      <c r="CF53" s="26">
        <v>38</v>
      </c>
      <c r="CI53" s="26">
        <v>39</v>
      </c>
      <c r="CL53" s="26">
        <v>37</v>
      </c>
      <c r="CO53" s="26">
        <v>31</v>
      </c>
      <c r="CR53" s="26">
        <v>38</v>
      </c>
      <c r="CU53" s="1">
        <v>24</v>
      </c>
      <c r="CX53" s="1">
        <v>29</v>
      </c>
      <c r="DA53" s="1">
        <v>26</v>
      </c>
      <c r="DD53" s="1">
        <v>38</v>
      </c>
      <c r="DG53" s="1">
        <v>26</v>
      </c>
    </row>
    <row r="54" spans="1:111" ht="13.5" customHeight="1" x14ac:dyDescent="0.2">
      <c r="A54" s="16"/>
      <c r="D54" s="2"/>
      <c r="O54" s="11">
        <f>IF(BN52&gt;0,(BN54/BN52),"")</f>
        <v>0.63228699551569512</v>
      </c>
      <c r="P54" s="11">
        <f>IF(BQ52&gt;0,(BQ54/BQ52),"")</f>
        <v>0.6410998552821997</v>
      </c>
      <c r="Q54" s="11">
        <f>IF(BT52&gt;0,(BT54/BT52),"")</f>
        <v>0.65089514066496168</v>
      </c>
      <c r="R54" s="11">
        <f>IF(BW52&gt;0,(BW54/BW52),"")</f>
        <v>0.66321839080459766</v>
      </c>
      <c r="S54" s="11">
        <f>IF(BZ52&gt;0,(BZ54/BZ52),"")</f>
        <v>0.68779904306220097</v>
      </c>
      <c r="T54" s="11">
        <f>IF(CC52&gt;0,(CC54/CC52),"")</f>
        <v>0.70011402508551879</v>
      </c>
      <c r="U54" s="11">
        <f>CF54/CF$52</f>
        <v>0.69321851453175454</v>
      </c>
      <c r="V54" s="11">
        <f>CI54/CI$52</f>
        <v>0.67130089374379343</v>
      </c>
      <c r="W54" s="11">
        <f>CL54/CL$52</f>
        <v>0.67086156824782184</v>
      </c>
      <c r="X54" s="11">
        <f>CO54/CO$52</f>
        <v>0.68243858052775253</v>
      </c>
      <c r="Y54" s="11">
        <f>CR54/CR$52</f>
        <v>0.67311072056239019</v>
      </c>
      <c r="Z54" s="11">
        <f>CU54/CU$52</f>
        <v>0.6651333946642134</v>
      </c>
      <c r="AA54" s="11">
        <f>CX54/CX$52</f>
        <v>0.65264100268576541</v>
      </c>
      <c r="AB54" s="11">
        <f>DA54/DA$52</f>
        <v>0.67954911433172305</v>
      </c>
      <c r="AC54" s="11">
        <f>DD54/DD$52</f>
        <v>0.69732704402515722</v>
      </c>
      <c r="AD54" s="11">
        <f>DG54/DG$52</f>
        <v>0.65211459754433831</v>
      </c>
      <c r="AG54" s="17"/>
      <c r="AJ54" s="5" t="s">
        <v>89</v>
      </c>
      <c r="AQ54" s="52"/>
      <c r="AR54" s="52"/>
      <c r="AS54" s="52"/>
      <c r="BN54" s="26">
        <f>BN17+BN53</f>
        <v>423</v>
      </c>
      <c r="BO54" s="26"/>
      <c r="BP54" s="26"/>
      <c r="BQ54" s="26">
        <f>BQ17+BQ53</f>
        <v>443</v>
      </c>
      <c r="BR54" s="26"/>
      <c r="BS54" s="26"/>
      <c r="BT54" s="26">
        <f>BT17+BT53</f>
        <v>509</v>
      </c>
      <c r="BU54" s="26"/>
      <c r="BV54" s="26"/>
      <c r="BW54" s="26">
        <f>BW17+BW53</f>
        <v>577</v>
      </c>
      <c r="BX54" s="26"/>
      <c r="BY54" s="26"/>
      <c r="BZ54" s="26">
        <f>BZ17+BZ53</f>
        <v>575</v>
      </c>
      <c r="CA54" s="26"/>
      <c r="CB54" s="26"/>
      <c r="CC54" s="26">
        <f>CC17+CC53</f>
        <v>614</v>
      </c>
      <c r="CD54" s="26"/>
      <c r="CE54" s="26"/>
      <c r="CF54" s="26">
        <f>CF17+CF53</f>
        <v>644</v>
      </c>
      <c r="CI54" s="26">
        <f>CI17+CI53</f>
        <v>676</v>
      </c>
      <c r="CL54" s="26">
        <f>CL17+CL53</f>
        <v>693</v>
      </c>
      <c r="CO54" s="26">
        <f>CO17+CO53</f>
        <v>750</v>
      </c>
      <c r="CR54" s="26">
        <f>CR17+CR53</f>
        <v>766</v>
      </c>
      <c r="CU54" s="26">
        <f>CU17+CU53</f>
        <v>723</v>
      </c>
      <c r="CX54" s="26">
        <f>CX17+CX53</f>
        <v>729</v>
      </c>
      <c r="DA54" s="26">
        <f>DA17+DA53</f>
        <v>844</v>
      </c>
      <c r="DD54" s="26">
        <f>DD17+DD53</f>
        <v>887</v>
      </c>
      <c r="DG54" s="26">
        <f>DG17+DG53</f>
        <v>956</v>
      </c>
    </row>
    <row r="55" spans="1:111" ht="13.5" customHeight="1" x14ac:dyDescent="0.2">
      <c r="A55" s="16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7"/>
      <c r="AQ55" s="11"/>
    </row>
    <row r="56" spans="1:111" ht="13.5" customHeight="1" x14ac:dyDescent="0.2">
      <c r="A56" s="16"/>
      <c r="AG56" s="17"/>
      <c r="AQ56" s="11"/>
    </row>
    <row r="57" spans="1:111" ht="13.5" customHeight="1" x14ac:dyDescent="0.25">
      <c r="A57" s="16"/>
      <c r="B57" s="62" t="s">
        <v>66</v>
      </c>
      <c r="C57" s="62"/>
      <c r="D57" s="62"/>
      <c r="E57" s="62"/>
      <c r="F57" s="62"/>
      <c r="G57" s="62"/>
      <c r="H57" s="62"/>
      <c r="I57" s="62"/>
      <c r="J57" s="62"/>
      <c r="K57" s="62"/>
      <c r="L57" s="62"/>
      <c r="M57" s="62"/>
      <c r="N57" s="62"/>
      <c r="O57" s="62"/>
      <c r="P57" s="62"/>
      <c r="Q57" s="62"/>
      <c r="R57" s="62"/>
      <c r="S57" s="62"/>
      <c r="T57" s="63"/>
      <c r="U57" s="63"/>
      <c r="V57" s="63"/>
      <c r="W57" s="63"/>
      <c r="X57" s="63"/>
      <c r="Y57" s="63"/>
      <c r="Z57" s="63"/>
      <c r="AA57" s="55"/>
      <c r="AG57" s="17"/>
      <c r="AQ57" s="11"/>
    </row>
    <row r="58" spans="1:111" ht="13.5" hidden="1" customHeight="1" x14ac:dyDescent="0.2">
      <c r="A58" s="16"/>
      <c r="B58" s="1" t="s">
        <v>68</v>
      </c>
      <c r="AG58" s="17"/>
      <c r="AQ58" s="15"/>
      <c r="AR58" s="5"/>
    </row>
    <row r="59" spans="1:111" ht="13.5" customHeight="1" x14ac:dyDescent="0.25">
      <c r="A59" s="19"/>
      <c r="B59" s="64" t="s">
        <v>67</v>
      </c>
      <c r="C59" s="64"/>
      <c r="D59" s="64"/>
      <c r="E59" s="64"/>
      <c r="F59" s="64"/>
      <c r="G59" s="64"/>
      <c r="H59" s="64"/>
      <c r="I59" s="64"/>
      <c r="J59" s="64"/>
      <c r="K59" s="64"/>
      <c r="L59" s="64"/>
      <c r="M59" s="64"/>
      <c r="N59" s="64"/>
      <c r="O59" s="64"/>
      <c r="P59" s="64"/>
      <c r="Q59" s="64"/>
      <c r="R59" s="64"/>
      <c r="S59" s="64"/>
      <c r="T59" s="64"/>
      <c r="U59" s="64"/>
      <c r="V59" s="64"/>
      <c r="W59" s="64"/>
      <c r="X59" s="64"/>
      <c r="Y59" s="64"/>
      <c r="Z59" s="64"/>
      <c r="AA59" s="65"/>
      <c r="AB59" s="22"/>
      <c r="AC59" s="22"/>
      <c r="AD59" s="22"/>
      <c r="AE59" s="22"/>
      <c r="AF59" s="22" t="s">
        <v>127</v>
      </c>
      <c r="AG59" s="20"/>
      <c r="AQ59" s="15"/>
      <c r="AR59" s="5"/>
    </row>
    <row r="60" spans="1:111" ht="13.5" customHeight="1" x14ac:dyDescent="0.2">
      <c r="F60" s="6"/>
      <c r="G60" s="6"/>
      <c r="AK60" s="6"/>
      <c r="AL60" s="6"/>
      <c r="AM60" s="6"/>
      <c r="AN60" s="6"/>
      <c r="AO60" s="6"/>
      <c r="AP60" s="6"/>
      <c r="AQ60" s="6"/>
      <c r="AR60" s="6"/>
    </row>
  </sheetData>
  <mergeCells count="95">
    <mergeCell ref="BX47:BZ47"/>
    <mergeCell ref="CM47:CO47"/>
    <mergeCell ref="CV46:CX46"/>
    <mergeCell ref="CA8:CC8"/>
    <mergeCell ref="CJ46:CL46"/>
    <mergeCell ref="CM46:CO46"/>
    <mergeCell ref="CG47:CI47"/>
    <mergeCell ref="CD47:CF47"/>
    <mergeCell ref="CS46:CU46"/>
    <mergeCell ref="BX7:BZ7"/>
    <mergeCell ref="CG7:CI7"/>
    <mergeCell ref="CA46:CC46"/>
    <mergeCell ref="CA7:CC7"/>
    <mergeCell ref="DH7:DJ7"/>
    <mergeCell ref="BX46:BZ46"/>
    <mergeCell ref="BX8:BZ8"/>
    <mergeCell ref="DB46:DD46"/>
    <mergeCell ref="DB8:DD8"/>
    <mergeCell ref="CS7:CU7"/>
    <mergeCell ref="CP7:CR7"/>
    <mergeCell ref="CV7:CX7"/>
    <mergeCell ref="DE46:DG46"/>
    <mergeCell ref="CS8:CU8"/>
    <mergeCell ref="CP8:CR8"/>
    <mergeCell ref="CP46:CR46"/>
    <mergeCell ref="BI7:BK7"/>
    <mergeCell ref="BR7:BT7"/>
    <mergeCell ref="BL7:BN7"/>
    <mergeCell ref="BO7:BQ7"/>
    <mergeCell ref="BU46:BW46"/>
    <mergeCell ref="BU8:BW8"/>
    <mergeCell ref="BO8:BQ8"/>
    <mergeCell ref="BR8:BT8"/>
    <mergeCell ref="BU7:BW7"/>
    <mergeCell ref="BI8:BK8"/>
    <mergeCell ref="BL8:BN8"/>
    <mergeCell ref="BO46:BQ46"/>
    <mergeCell ref="BR46:BT46"/>
    <mergeCell ref="BL46:BN46"/>
    <mergeCell ref="CY46:DA46"/>
    <mergeCell ref="CM8:CO8"/>
    <mergeCell ref="CD8:CF8"/>
    <mergeCell ref="CG8:CI8"/>
    <mergeCell ref="CJ8:CL8"/>
    <mergeCell ref="CG46:CI46"/>
    <mergeCell ref="CD46:CF46"/>
    <mergeCell ref="A2:AG2"/>
    <mergeCell ref="AT8:AV8"/>
    <mergeCell ref="AK8:AM8"/>
    <mergeCell ref="AK7:AM7"/>
    <mergeCell ref="AN7:AP7"/>
    <mergeCell ref="AQ8:AS8"/>
    <mergeCell ref="AT7:AV7"/>
    <mergeCell ref="AQ7:AS7"/>
    <mergeCell ref="AN8:AP8"/>
    <mergeCell ref="BF7:BH7"/>
    <mergeCell ref="BF8:BH8"/>
    <mergeCell ref="AW7:AY7"/>
    <mergeCell ref="BC7:BE7"/>
    <mergeCell ref="AZ8:BB8"/>
    <mergeCell ref="BC8:BE8"/>
    <mergeCell ref="AZ7:BB7"/>
    <mergeCell ref="AW8:AY8"/>
    <mergeCell ref="DK7:DM7"/>
    <mergeCell ref="DK8:DM8"/>
    <mergeCell ref="CP42:DM42"/>
    <mergeCell ref="AK36:DM36"/>
    <mergeCell ref="AK12:DM12"/>
    <mergeCell ref="AK30:DM30"/>
    <mergeCell ref="DH8:DJ8"/>
    <mergeCell ref="DB7:DD7"/>
    <mergeCell ref="CY7:DA7"/>
    <mergeCell ref="CD7:CF7"/>
    <mergeCell ref="CY8:DA8"/>
    <mergeCell ref="DE7:DG7"/>
    <mergeCell ref="DE8:DG8"/>
    <mergeCell ref="CV8:CX8"/>
    <mergeCell ref="CJ7:CL7"/>
    <mergeCell ref="CM7:CO7"/>
    <mergeCell ref="DE47:DG47"/>
    <mergeCell ref="AK51:DG51"/>
    <mergeCell ref="B57:AA57"/>
    <mergeCell ref="B59:AA59"/>
    <mergeCell ref="AQ54:AS54"/>
    <mergeCell ref="BO47:BQ47"/>
    <mergeCell ref="BR47:BT47"/>
    <mergeCell ref="CJ47:CL47"/>
    <mergeCell ref="CP47:CR47"/>
    <mergeCell ref="BL47:BN47"/>
    <mergeCell ref="DB47:DD47"/>
    <mergeCell ref="CA47:CC47"/>
    <mergeCell ref="CY47:DA47"/>
    <mergeCell ref="CV47:CX47"/>
    <mergeCell ref="CS47:CU47"/>
    <mergeCell ref="BU47:BW47"/>
  </mergeCells>
  <hyperlinks>
    <hyperlink ref="B59:Q59" r:id="rId1" display="Source: IPEDS Graduation Rates 200 Survey (GR200)" xr:uid="{CEEBF1E1-0956-4F57-9A09-3954A344562C}"/>
    <hyperlink ref="B57:P57" r:id="rId2" display="Source: IPEDS Graduation Rate Survey (GRS)" xr:uid="{75833E98-BD74-4394-BC24-912942AD282B}"/>
    <hyperlink ref="B57:W57" r:id="rId3" display="Source: IPEDS GRS, Graduation Rate Survey" xr:uid="{A27E0492-41D8-4B3D-886B-5F6D449BC423}"/>
    <hyperlink ref="B59:W59" r:id="rId4" display="Source: IPEDS GR200, Graduation Rates 200 Survey" xr:uid="{F628ED5F-945A-44D3-A8C6-D8E8BF2D971A}"/>
    <hyperlink ref="B57:Y57" r:id="rId5" display="Source: IPEDS GRS, Graduation Rate Survey" xr:uid="{189BBB0B-54F8-4946-94D7-7CF97AB4E64E}"/>
    <hyperlink ref="B59:Y59" r:id="rId6" display="Source: IPEDS GR200, Graduation Rates 200 Survey" xr:uid="{FA2EE1AD-064F-4FB9-8AAF-BF4AC5F2CC3A}"/>
    <hyperlink ref="B57:Z57" r:id="rId7" display="Source: IPEDS GRS, Graduation Rate Survey" xr:uid="{130E8D5C-0C22-4394-9F6C-4F1B7D6E0A4B}"/>
    <hyperlink ref="B59:Z59" r:id="rId8" display="Source: IPEDS GR200, Graduation Rates 200 Survey" xr:uid="{2FEE6887-C77C-45C2-BAC8-8EDFF8D76736}"/>
  </hyperlinks>
  <printOptions horizontalCentered="1"/>
  <pageMargins left="0.7" right="0.45" top="0.5" bottom="0.5" header="0.3" footer="0.3"/>
  <pageSetup scale="93" orientation="portrait" r:id="rId9"/>
  <ignoredErrors>
    <ignoredError sqref="AK17:CI17 CJ17:CK17 CM17:CN17 CP17:CR17 CS17:CT17 CV17:CW17 CY17:CZ17 DB17:DC17 DE17:DF17 DH17:DL17 CS35:DJ35 CS41:DJ41 CD35:CQ35 CD41:CQ41 BU35:CB35 BU41:CB41 BI35:BS35 BI41:BS41 AZ35:BH35 AZ41:BG41 AT35:AX35 AT41:AY41 DK35:DL35 DK41:DL41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DN59"/>
  <sheetViews>
    <sheetView workbookViewId="0"/>
  </sheetViews>
  <sheetFormatPr defaultRowHeight="13.5" customHeight="1" x14ac:dyDescent="0.2"/>
  <cols>
    <col min="1" max="3" width="2.7109375" style="1" customWidth="1"/>
    <col min="4" max="4" width="8.7109375" style="1" customWidth="1"/>
    <col min="5" max="5" width="16.7109375" style="1" customWidth="1"/>
    <col min="6" max="26" width="10.7109375" style="1" hidden="1" customWidth="1"/>
    <col min="27" max="32" width="10.7109375" style="1" customWidth="1"/>
    <col min="33" max="33" width="2.7109375" style="1" customWidth="1"/>
    <col min="34" max="34" width="9.140625" style="1"/>
    <col min="35" max="35" width="9.140625" style="1" customWidth="1"/>
    <col min="36" max="36" width="16.7109375" style="1" customWidth="1"/>
    <col min="37" max="99" width="7.140625" style="1" hidden="1" customWidth="1"/>
    <col min="100" max="117" width="7.140625" style="1" customWidth="1"/>
    <col min="118" max="234" width="9.140625" style="1"/>
    <col min="235" max="235" width="2.7109375" style="1" customWidth="1"/>
    <col min="236" max="236" width="10.42578125" style="1" customWidth="1"/>
    <col min="237" max="237" width="0" style="1" hidden="1" customWidth="1"/>
    <col min="238" max="238" width="13.42578125" style="1" customWidth="1"/>
    <col min="239" max="274" width="0" style="1" hidden="1" customWidth="1"/>
    <col min="275" max="289" width="6.7109375" style="1" customWidth="1"/>
    <col min="290" max="290" width="9.140625" style="1"/>
    <col min="291" max="291" width="10.42578125" style="1" customWidth="1"/>
    <col min="292" max="292" width="14.5703125" style="1" customWidth="1"/>
    <col min="293" max="328" width="0" style="1" hidden="1" customWidth="1"/>
    <col min="329" max="343" width="6.7109375" style="1" customWidth="1"/>
    <col min="344" max="490" width="9.140625" style="1"/>
    <col min="491" max="491" width="2.7109375" style="1" customWidth="1"/>
    <col min="492" max="492" width="10.42578125" style="1" customWidth="1"/>
    <col min="493" max="493" width="0" style="1" hidden="1" customWidth="1"/>
    <col min="494" max="494" width="13.42578125" style="1" customWidth="1"/>
    <col min="495" max="530" width="0" style="1" hidden="1" customWidth="1"/>
    <col min="531" max="545" width="6.7109375" style="1" customWidth="1"/>
    <col min="546" max="546" width="9.140625" style="1"/>
    <col min="547" max="547" width="10.42578125" style="1" customWidth="1"/>
    <col min="548" max="548" width="14.5703125" style="1" customWidth="1"/>
    <col min="549" max="584" width="0" style="1" hidden="1" customWidth="1"/>
    <col min="585" max="599" width="6.7109375" style="1" customWidth="1"/>
    <col min="600" max="746" width="9.140625" style="1"/>
    <col min="747" max="747" width="2.7109375" style="1" customWidth="1"/>
    <col min="748" max="748" width="10.42578125" style="1" customWidth="1"/>
    <col min="749" max="749" width="0" style="1" hidden="1" customWidth="1"/>
    <col min="750" max="750" width="13.42578125" style="1" customWidth="1"/>
    <col min="751" max="786" width="0" style="1" hidden="1" customWidth="1"/>
    <col min="787" max="801" width="6.7109375" style="1" customWidth="1"/>
    <col min="802" max="802" width="9.140625" style="1"/>
    <col min="803" max="803" width="10.42578125" style="1" customWidth="1"/>
    <col min="804" max="804" width="14.5703125" style="1" customWidth="1"/>
    <col min="805" max="840" width="0" style="1" hidden="1" customWidth="1"/>
    <col min="841" max="855" width="6.7109375" style="1" customWidth="1"/>
    <col min="856" max="1002" width="9.140625" style="1"/>
    <col min="1003" max="1003" width="2.7109375" style="1" customWidth="1"/>
    <col min="1004" max="1004" width="10.42578125" style="1" customWidth="1"/>
    <col min="1005" max="1005" width="0" style="1" hidden="1" customWidth="1"/>
    <col min="1006" max="1006" width="13.42578125" style="1" customWidth="1"/>
    <col min="1007" max="1042" width="0" style="1" hidden="1" customWidth="1"/>
    <col min="1043" max="1057" width="6.7109375" style="1" customWidth="1"/>
    <col min="1058" max="1058" width="9.140625" style="1"/>
    <col min="1059" max="1059" width="10.42578125" style="1" customWidth="1"/>
    <col min="1060" max="1060" width="14.5703125" style="1" customWidth="1"/>
    <col min="1061" max="1096" width="0" style="1" hidden="1" customWidth="1"/>
    <col min="1097" max="1111" width="6.7109375" style="1" customWidth="1"/>
    <col min="1112" max="1258" width="9.140625" style="1"/>
    <col min="1259" max="1259" width="2.7109375" style="1" customWidth="1"/>
    <col min="1260" max="1260" width="10.42578125" style="1" customWidth="1"/>
    <col min="1261" max="1261" width="0" style="1" hidden="1" customWidth="1"/>
    <col min="1262" max="1262" width="13.42578125" style="1" customWidth="1"/>
    <col min="1263" max="1298" width="0" style="1" hidden="1" customWidth="1"/>
    <col min="1299" max="1313" width="6.7109375" style="1" customWidth="1"/>
    <col min="1314" max="1314" width="9.140625" style="1"/>
    <col min="1315" max="1315" width="10.42578125" style="1" customWidth="1"/>
    <col min="1316" max="1316" width="14.5703125" style="1" customWidth="1"/>
    <col min="1317" max="1352" width="0" style="1" hidden="1" customWidth="1"/>
    <col min="1353" max="1367" width="6.7109375" style="1" customWidth="1"/>
    <col min="1368" max="1514" width="9.140625" style="1"/>
    <col min="1515" max="1515" width="2.7109375" style="1" customWidth="1"/>
    <col min="1516" max="1516" width="10.42578125" style="1" customWidth="1"/>
    <col min="1517" max="1517" width="0" style="1" hidden="1" customWidth="1"/>
    <col min="1518" max="1518" width="13.42578125" style="1" customWidth="1"/>
    <col min="1519" max="1554" width="0" style="1" hidden="1" customWidth="1"/>
    <col min="1555" max="1569" width="6.7109375" style="1" customWidth="1"/>
    <col min="1570" max="1570" width="9.140625" style="1"/>
    <col min="1571" max="1571" width="10.42578125" style="1" customWidth="1"/>
    <col min="1572" max="1572" width="14.5703125" style="1" customWidth="1"/>
    <col min="1573" max="1608" width="0" style="1" hidden="1" customWidth="1"/>
    <col min="1609" max="1623" width="6.7109375" style="1" customWidth="1"/>
    <col min="1624" max="1770" width="9.140625" style="1"/>
    <col min="1771" max="1771" width="2.7109375" style="1" customWidth="1"/>
    <col min="1772" max="1772" width="10.42578125" style="1" customWidth="1"/>
    <col min="1773" max="1773" width="0" style="1" hidden="1" customWidth="1"/>
    <col min="1774" max="1774" width="13.42578125" style="1" customWidth="1"/>
    <col min="1775" max="1810" width="0" style="1" hidden="1" customWidth="1"/>
    <col min="1811" max="1825" width="6.7109375" style="1" customWidth="1"/>
    <col min="1826" max="1826" width="9.140625" style="1"/>
    <col min="1827" max="1827" width="10.42578125" style="1" customWidth="1"/>
    <col min="1828" max="1828" width="14.5703125" style="1" customWidth="1"/>
    <col min="1829" max="1864" width="0" style="1" hidden="1" customWidth="1"/>
    <col min="1865" max="1879" width="6.7109375" style="1" customWidth="1"/>
    <col min="1880" max="2026" width="9.140625" style="1"/>
    <col min="2027" max="2027" width="2.7109375" style="1" customWidth="1"/>
    <col min="2028" max="2028" width="10.42578125" style="1" customWidth="1"/>
    <col min="2029" max="2029" width="0" style="1" hidden="1" customWidth="1"/>
    <col min="2030" max="2030" width="13.42578125" style="1" customWidth="1"/>
    <col min="2031" max="2066" width="0" style="1" hidden="1" customWidth="1"/>
    <col min="2067" max="2081" width="6.7109375" style="1" customWidth="1"/>
    <col min="2082" max="2082" width="9.140625" style="1"/>
    <col min="2083" max="2083" width="10.42578125" style="1" customWidth="1"/>
    <col min="2084" max="2084" width="14.5703125" style="1" customWidth="1"/>
    <col min="2085" max="2120" width="0" style="1" hidden="1" customWidth="1"/>
    <col min="2121" max="2135" width="6.7109375" style="1" customWidth="1"/>
    <col min="2136" max="2282" width="9.140625" style="1"/>
    <col min="2283" max="2283" width="2.7109375" style="1" customWidth="1"/>
    <col min="2284" max="2284" width="10.42578125" style="1" customWidth="1"/>
    <col min="2285" max="2285" width="0" style="1" hidden="1" customWidth="1"/>
    <col min="2286" max="2286" width="13.42578125" style="1" customWidth="1"/>
    <col min="2287" max="2322" width="0" style="1" hidden="1" customWidth="1"/>
    <col min="2323" max="2337" width="6.7109375" style="1" customWidth="1"/>
    <col min="2338" max="2338" width="9.140625" style="1"/>
    <col min="2339" max="2339" width="10.42578125" style="1" customWidth="1"/>
    <col min="2340" max="2340" width="14.5703125" style="1" customWidth="1"/>
    <col min="2341" max="2376" width="0" style="1" hidden="1" customWidth="1"/>
    <col min="2377" max="2391" width="6.7109375" style="1" customWidth="1"/>
    <col min="2392" max="2538" width="9.140625" style="1"/>
    <col min="2539" max="2539" width="2.7109375" style="1" customWidth="1"/>
    <col min="2540" max="2540" width="10.42578125" style="1" customWidth="1"/>
    <col min="2541" max="2541" width="0" style="1" hidden="1" customWidth="1"/>
    <col min="2542" max="2542" width="13.42578125" style="1" customWidth="1"/>
    <col min="2543" max="2578" width="0" style="1" hidden="1" customWidth="1"/>
    <col min="2579" max="2593" width="6.7109375" style="1" customWidth="1"/>
    <col min="2594" max="2594" width="9.140625" style="1"/>
    <col min="2595" max="2595" width="10.42578125" style="1" customWidth="1"/>
    <col min="2596" max="2596" width="14.5703125" style="1" customWidth="1"/>
    <col min="2597" max="2632" width="0" style="1" hidden="1" customWidth="1"/>
    <col min="2633" max="2647" width="6.7109375" style="1" customWidth="1"/>
    <col min="2648" max="2794" width="9.140625" style="1"/>
    <col min="2795" max="2795" width="2.7109375" style="1" customWidth="1"/>
    <col min="2796" max="2796" width="10.42578125" style="1" customWidth="1"/>
    <col min="2797" max="2797" width="0" style="1" hidden="1" customWidth="1"/>
    <col min="2798" max="2798" width="13.42578125" style="1" customWidth="1"/>
    <col min="2799" max="2834" width="0" style="1" hidden="1" customWidth="1"/>
    <col min="2835" max="2849" width="6.7109375" style="1" customWidth="1"/>
    <col min="2850" max="2850" width="9.140625" style="1"/>
    <col min="2851" max="2851" width="10.42578125" style="1" customWidth="1"/>
    <col min="2852" max="2852" width="14.5703125" style="1" customWidth="1"/>
    <col min="2853" max="2888" width="0" style="1" hidden="1" customWidth="1"/>
    <col min="2889" max="2903" width="6.7109375" style="1" customWidth="1"/>
    <col min="2904" max="3050" width="9.140625" style="1"/>
    <col min="3051" max="3051" width="2.7109375" style="1" customWidth="1"/>
    <col min="3052" max="3052" width="10.42578125" style="1" customWidth="1"/>
    <col min="3053" max="3053" width="0" style="1" hidden="1" customWidth="1"/>
    <col min="3054" max="3054" width="13.42578125" style="1" customWidth="1"/>
    <col min="3055" max="3090" width="0" style="1" hidden="1" customWidth="1"/>
    <col min="3091" max="3105" width="6.7109375" style="1" customWidth="1"/>
    <col min="3106" max="3106" width="9.140625" style="1"/>
    <col min="3107" max="3107" width="10.42578125" style="1" customWidth="1"/>
    <col min="3108" max="3108" width="14.5703125" style="1" customWidth="1"/>
    <col min="3109" max="3144" width="0" style="1" hidden="1" customWidth="1"/>
    <col min="3145" max="3159" width="6.7109375" style="1" customWidth="1"/>
    <col min="3160" max="3306" width="9.140625" style="1"/>
    <col min="3307" max="3307" width="2.7109375" style="1" customWidth="1"/>
    <col min="3308" max="3308" width="10.42578125" style="1" customWidth="1"/>
    <col min="3309" max="3309" width="0" style="1" hidden="1" customWidth="1"/>
    <col min="3310" max="3310" width="13.42578125" style="1" customWidth="1"/>
    <col min="3311" max="3346" width="0" style="1" hidden="1" customWidth="1"/>
    <col min="3347" max="3361" width="6.7109375" style="1" customWidth="1"/>
    <col min="3362" max="3362" width="9.140625" style="1"/>
    <col min="3363" max="3363" width="10.42578125" style="1" customWidth="1"/>
    <col min="3364" max="3364" width="14.5703125" style="1" customWidth="1"/>
    <col min="3365" max="3400" width="0" style="1" hidden="1" customWidth="1"/>
    <col min="3401" max="3415" width="6.7109375" style="1" customWidth="1"/>
    <col min="3416" max="3562" width="9.140625" style="1"/>
    <col min="3563" max="3563" width="2.7109375" style="1" customWidth="1"/>
    <col min="3564" max="3564" width="10.42578125" style="1" customWidth="1"/>
    <col min="3565" max="3565" width="0" style="1" hidden="1" customWidth="1"/>
    <col min="3566" max="3566" width="13.42578125" style="1" customWidth="1"/>
    <col min="3567" max="3602" width="0" style="1" hidden="1" customWidth="1"/>
    <col min="3603" max="3617" width="6.7109375" style="1" customWidth="1"/>
    <col min="3618" max="3618" width="9.140625" style="1"/>
    <col min="3619" max="3619" width="10.42578125" style="1" customWidth="1"/>
    <col min="3620" max="3620" width="14.5703125" style="1" customWidth="1"/>
    <col min="3621" max="3656" width="0" style="1" hidden="1" customWidth="1"/>
    <col min="3657" max="3671" width="6.7109375" style="1" customWidth="1"/>
    <col min="3672" max="3818" width="9.140625" style="1"/>
    <col min="3819" max="3819" width="2.7109375" style="1" customWidth="1"/>
    <col min="3820" max="3820" width="10.42578125" style="1" customWidth="1"/>
    <col min="3821" max="3821" width="0" style="1" hidden="1" customWidth="1"/>
    <col min="3822" max="3822" width="13.42578125" style="1" customWidth="1"/>
    <col min="3823" max="3858" width="0" style="1" hidden="1" customWidth="1"/>
    <col min="3859" max="3873" width="6.7109375" style="1" customWidth="1"/>
    <col min="3874" max="3874" width="9.140625" style="1"/>
    <col min="3875" max="3875" width="10.42578125" style="1" customWidth="1"/>
    <col min="3876" max="3876" width="14.5703125" style="1" customWidth="1"/>
    <col min="3877" max="3912" width="0" style="1" hidden="1" customWidth="1"/>
    <col min="3913" max="3927" width="6.7109375" style="1" customWidth="1"/>
    <col min="3928" max="4074" width="9.140625" style="1"/>
    <col min="4075" max="4075" width="2.7109375" style="1" customWidth="1"/>
    <col min="4076" max="4076" width="10.42578125" style="1" customWidth="1"/>
    <col min="4077" max="4077" width="0" style="1" hidden="1" customWidth="1"/>
    <col min="4078" max="4078" width="13.42578125" style="1" customWidth="1"/>
    <col min="4079" max="4114" width="0" style="1" hidden="1" customWidth="1"/>
    <col min="4115" max="4129" width="6.7109375" style="1" customWidth="1"/>
    <col min="4130" max="4130" width="9.140625" style="1"/>
    <col min="4131" max="4131" width="10.42578125" style="1" customWidth="1"/>
    <col min="4132" max="4132" width="14.5703125" style="1" customWidth="1"/>
    <col min="4133" max="4168" width="0" style="1" hidden="1" customWidth="1"/>
    <col min="4169" max="4183" width="6.7109375" style="1" customWidth="1"/>
    <col min="4184" max="4330" width="9.140625" style="1"/>
    <col min="4331" max="4331" width="2.7109375" style="1" customWidth="1"/>
    <col min="4332" max="4332" width="10.42578125" style="1" customWidth="1"/>
    <col min="4333" max="4333" width="0" style="1" hidden="1" customWidth="1"/>
    <col min="4334" max="4334" width="13.42578125" style="1" customWidth="1"/>
    <col min="4335" max="4370" width="0" style="1" hidden="1" customWidth="1"/>
    <col min="4371" max="4385" width="6.7109375" style="1" customWidth="1"/>
    <col min="4386" max="4386" width="9.140625" style="1"/>
    <col min="4387" max="4387" width="10.42578125" style="1" customWidth="1"/>
    <col min="4388" max="4388" width="14.5703125" style="1" customWidth="1"/>
    <col min="4389" max="4424" width="0" style="1" hidden="1" customWidth="1"/>
    <col min="4425" max="4439" width="6.7109375" style="1" customWidth="1"/>
    <col min="4440" max="4586" width="9.140625" style="1"/>
    <col min="4587" max="4587" width="2.7109375" style="1" customWidth="1"/>
    <col min="4588" max="4588" width="10.42578125" style="1" customWidth="1"/>
    <col min="4589" max="4589" width="0" style="1" hidden="1" customWidth="1"/>
    <col min="4590" max="4590" width="13.42578125" style="1" customWidth="1"/>
    <col min="4591" max="4626" width="0" style="1" hidden="1" customWidth="1"/>
    <col min="4627" max="4641" width="6.7109375" style="1" customWidth="1"/>
    <col min="4642" max="4642" width="9.140625" style="1"/>
    <col min="4643" max="4643" width="10.42578125" style="1" customWidth="1"/>
    <col min="4644" max="4644" width="14.5703125" style="1" customWidth="1"/>
    <col min="4645" max="4680" width="0" style="1" hidden="1" customWidth="1"/>
    <col min="4681" max="4695" width="6.7109375" style="1" customWidth="1"/>
    <col min="4696" max="4842" width="9.140625" style="1"/>
    <col min="4843" max="4843" width="2.7109375" style="1" customWidth="1"/>
    <col min="4844" max="4844" width="10.42578125" style="1" customWidth="1"/>
    <col min="4845" max="4845" width="0" style="1" hidden="1" customWidth="1"/>
    <col min="4846" max="4846" width="13.42578125" style="1" customWidth="1"/>
    <col min="4847" max="4882" width="0" style="1" hidden="1" customWidth="1"/>
    <col min="4883" max="4897" width="6.7109375" style="1" customWidth="1"/>
    <col min="4898" max="4898" width="9.140625" style="1"/>
    <col min="4899" max="4899" width="10.42578125" style="1" customWidth="1"/>
    <col min="4900" max="4900" width="14.5703125" style="1" customWidth="1"/>
    <col min="4901" max="4936" width="0" style="1" hidden="1" customWidth="1"/>
    <col min="4937" max="4951" width="6.7109375" style="1" customWidth="1"/>
    <col min="4952" max="5098" width="9.140625" style="1"/>
    <col min="5099" max="5099" width="2.7109375" style="1" customWidth="1"/>
    <col min="5100" max="5100" width="10.42578125" style="1" customWidth="1"/>
    <col min="5101" max="5101" width="0" style="1" hidden="1" customWidth="1"/>
    <col min="5102" max="5102" width="13.42578125" style="1" customWidth="1"/>
    <col min="5103" max="5138" width="0" style="1" hidden="1" customWidth="1"/>
    <col min="5139" max="5153" width="6.7109375" style="1" customWidth="1"/>
    <col min="5154" max="5154" width="9.140625" style="1"/>
    <col min="5155" max="5155" width="10.42578125" style="1" customWidth="1"/>
    <col min="5156" max="5156" width="14.5703125" style="1" customWidth="1"/>
    <col min="5157" max="5192" width="0" style="1" hidden="1" customWidth="1"/>
    <col min="5193" max="5207" width="6.7109375" style="1" customWidth="1"/>
    <col min="5208" max="5354" width="9.140625" style="1"/>
    <col min="5355" max="5355" width="2.7109375" style="1" customWidth="1"/>
    <col min="5356" max="5356" width="10.42578125" style="1" customWidth="1"/>
    <col min="5357" max="5357" width="0" style="1" hidden="1" customWidth="1"/>
    <col min="5358" max="5358" width="13.42578125" style="1" customWidth="1"/>
    <col min="5359" max="5394" width="0" style="1" hidden="1" customWidth="1"/>
    <col min="5395" max="5409" width="6.7109375" style="1" customWidth="1"/>
    <col min="5410" max="5410" width="9.140625" style="1"/>
    <col min="5411" max="5411" width="10.42578125" style="1" customWidth="1"/>
    <col min="5412" max="5412" width="14.5703125" style="1" customWidth="1"/>
    <col min="5413" max="5448" width="0" style="1" hidden="1" customWidth="1"/>
    <col min="5449" max="5463" width="6.7109375" style="1" customWidth="1"/>
    <col min="5464" max="5610" width="9.140625" style="1"/>
    <col min="5611" max="5611" width="2.7109375" style="1" customWidth="1"/>
    <col min="5612" max="5612" width="10.42578125" style="1" customWidth="1"/>
    <col min="5613" max="5613" width="0" style="1" hidden="1" customWidth="1"/>
    <col min="5614" max="5614" width="13.42578125" style="1" customWidth="1"/>
    <col min="5615" max="5650" width="0" style="1" hidden="1" customWidth="1"/>
    <col min="5651" max="5665" width="6.7109375" style="1" customWidth="1"/>
    <col min="5666" max="5666" width="9.140625" style="1"/>
    <col min="5667" max="5667" width="10.42578125" style="1" customWidth="1"/>
    <col min="5668" max="5668" width="14.5703125" style="1" customWidth="1"/>
    <col min="5669" max="5704" width="0" style="1" hidden="1" customWidth="1"/>
    <col min="5705" max="5719" width="6.7109375" style="1" customWidth="1"/>
    <col min="5720" max="5866" width="9.140625" style="1"/>
    <col min="5867" max="5867" width="2.7109375" style="1" customWidth="1"/>
    <col min="5868" max="5868" width="10.42578125" style="1" customWidth="1"/>
    <col min="5869" max="5869" width="0" style="1" hidden="1" customWidth="1"/>
    <col min="5870" max="5870" width="13.42578125" style="1" customWidth="1"/>
    <col min="5871" max="5906" width="0" style="1" hidden="1" customWidth="1"/>
    <col min="5907" max="5921" width="6.7109375" style="1" customWidth="1"/>
    <col min="5922" max="5922" width="9.140625" style="1"/>
    <col min="5923" max="5923" width="10.42578125" style="1" customWidth="1"/>
    <col min="5924" max="5924" width="14.5703125" style="1" customWidth="1"/>
    <col min="5925" max="5960" width="0" style="1" hidden="1" customWidth="1"/>
    <col min="5961" max="5975" width="6.7109375" style="1" customWidth="1"/>
    <col min="5976" max="6122" width="9.140625" style="1"/>
    <col min="6123" max="6123" width="2.7109375" style="1" customWidth="1"/>
    <col min="6124" max="6124" width="10.42578125" style="1" customWidth="1"/>
    <col min="6125" max="6125" width="0" style="1" hidden="1" customWidth="1"/>
    <col min="6126" max="6126" width="13.42578125" style="1" customWidth="1"/>
    <col min="6127" max="6162" width="0" style="1" hidden="1" customWidth="1"/>
    <col min="6163" max="6177" width="6.7109375" style="1" customWidth="1"/>
    <col min="6178" max="6178" width="9.140625" style="1"/>
    <col min="6179" max="6179" width="10.42578125" style="1" customWidth="1"/>
    <col min="6180" max="6180" width="14.5703125" style="1" customWidth="1"/>
    <col min="6181" max="6216" width="0" style="1" hidden="1" customWidth="1"/>
    <col min="6217" max="6231" width="6.7109375" style="1" customWidth="1"/>
    <col min="6232" max="6378" width="9.140625" style="1"/>
    <col min="6379" max="6379" width="2.7109375" style="1" customWidth="1"/>
    <col min="6380" max="6380" width="10.42578125" style="1" customWidth="1"/>
    <col min="6381" max="6381" width="0" style="1" hidden="1" customWidth="1"/>
    <col min="6382" max="6382" width="13.42578125" style="1" customWidth="1"/>
    <col min="6383" max="6418" width="0" style="1" hidden="1" customWidth="1"/>
    <col min="6419" max="6433" width="6.7109375" style="1" customWidth="1"/>
    <col min="6434" max="6434" width="9.140625" style="1"/>
    <col min="6435" max="6435" width="10.42578125" style="1" customWidth="1"/>
    <col min="6436" max="6436" width="14.5703125" style="1" customWidth="1"/>
    <col min="6437" max="6472" width="0" style="1" hidden="1" customWidth="1"/>
    <col min="6473" max="6487" width="6.7109375" style="1" customWidth="1"/>
    <col min="6488" max="6634" width="9.140625" style="1"/>
    <col min="6635" max="6635" width="2.7109375" style="1" customWidth="1"/>
    <col min="6636" max="6636" width="10.42578125" style="1" customWidth="1"/>
    <col min="6637" max="6637" width="0" style="1" hidden="1" customWidth="1"/>
    <col min="6638" max="6638" width="13.42578125" style="1" customWidth="1"/>
    <col min="6639" max="6674" width="0" style="1" hidden="1" customWidth="1"/>
    <col min="6675" max="6689" width="6.7109375" style="1" customWidth="1"/>
    <col min="6690" max="6690" width="9.140625" style="1"/>
    <col min="6691" max="6691" width="10.42578125" style="1" customWidth="1"/>
    <col min="6692" max="6692" width="14.5703125" style="1" customWidth="1"/>
    <col min="6693" max="6728" width="0" style="1" hidden="1" customWidth="1"/>
    <col min="6729" max="6743" width="6.7109375" style="1" customWidth="1"/>
    <col min="6744" max="6890" width="9.140625" style="1"/>
    <col min="6891" max="6891" width="2.7109375" style="1" customWidth="1"/>
    <col min="6892" max="6892" width="10.42578125" style="1" customWidth="1"/>
    <col min="6893" max="6893" width="0" style="1" hidden="1" customWidth="1"/>
    <col min="6894" max="6894" width="13.42578125" style="1" customWidth="1"/>
    <col min="6895" max="6930" width="0" style="1" hidden="1" customWidth="1"/>
    <col min="6931" max="6945" width="6.7109375" style="1" customWidth="1"/>
    <col min="6946" max="6946" width="9.140625" style="1"/>
    <col min="6947" max="6947" width="10.42578125" style="1" customWidth="1"/>
    <col min="6948" max="6948" width="14.5703125" style="1" customWidth="1"/>
    <col min="6949" max="6984" width="0" style="1" hidden="1" customWidth="1"/>
    <col min="6985" max="6999" width="6.7109375" style="1" customWidth="1"/>
    <col min="7000" max="7146" width="9.140625" style="1"/>
    <col min="7147" max="7147" width="2.7109375" style="1" customWidth="1"/>
    <col min="7148" max="7148" width="10.42578125" style="1" customWidth="1"/>
    <col min="7149" max="7149" width="0" style="1" hidden="1" customWidth="1"/>
    <col min="7150" max="7150" width="13.42578125" style="1" customWidth="1"/>
    <col min="7151" max="7186" width="0" style="1" hidden="1" customWidth="1"/>
    <col min="7187" max="7201" width="6.7109375" style="1" customWidth="1"/>
    <col min="7202" max="7202" width="9.140625" style="1"/>
    <col min="7203" max="7203" width="10.42578125" style="1" customWidth="1"/>
    <col min="7204" max="7204" width="14.5703125" style="1" customWidth="1"/>
    <col min="7205" max="7240" width="0" style="1" hidden="1" customWidth="1"/>
    <col min="7241" max="7255" width="6.7109375" style="1" customWidth="1"/>
    <col min="7256" max="7402" width="9.140625" style="1"/>
    <col min="7403" max="7403" width="2.7109375" style="1" customWidth="1"/>
    <col min="7404" max="7404" width="10.42578125" style="1" customWidth="1"/>
    <col min="7405" max="7405" width="0" style="1" hidden="1" customWidth="1"/>
    <col min="7406" max="7406" width="13.42578125" style="1" customWidth="1"/>
    <col min="7407" max="7442" width="0" style="1" hidden="1" customWidth="1"/>
    <col min="7443" max="7457" width="6.7109375" style="1" customWidth="1"/>
    <col min="7458" max="7458" width="9.140625" style="1"/>
    <col min="7459" max="7459" width="10.42578125" style="1" customWidth="1"/>
    <col min="7460" max="7460" width="14.5703125" style="1" customWidth="1"/>
    <col min="7461" max="7496" width="0" style="1" hidden="1" customWidth="1"/>
    <col min="7497" max="7511" width="6.7109375" style="1" customWidth="1"/>
    <col min="7512" max="7658" width="9.140625" style="1"/>
    <col min="7659" max="7659" width="2.7109375" style="1" customWidth="1"/>
    <col min="7660" max="7660" width="10.42578125" style="1" customWidth="1"/>
    <col min="7661" max="7661" width="0" style="1" hidden="1" customWidth="1"/>
    <col min="7662" max="7662" width="13.42578125" style="1" customWidth="1"/>
    <col min="7663" max="7698" width="0" style="1" hidden="1" customWidth="1"/>
    <col min="7699" max="7713" width="6.7109375" style="1" customWidth="1"/>
    <col min="7714" max="7714" width="9.140625" style="1"/>
    <col min="7715" max="7715" width="10.42578125" style="1" customWidth="1"/>
    <col min="7716" max="7716" width="14.5703125" style="1" customWidth="1"/>
    <col min="7717" max="7752" width="0" style="1" hidden="1" customWidth="1"/>
    <col min="7753" max="7767" width="6.7109375" style="1" customWidth="1"/>
    <col min="7768" max="7914" width="9.140625" style="1"/>
    <col min="7915" max="7915" width="2.7109375" style="1" customWidth="1"/>
    <col min="7916" max="7916" width="10.42578125" style="1" customWidth="1"/>
    <col min="7917" max="7917" width="0" style="1" hidden="1" customWidth="1"/>
    <col min="7918" max="7918" width="13.42578125" style="1" customWidth="1"/>
    <col min="7919" max="7954" width="0" style="1" hidden="1" customWidth="1"/>
    <col min="7955" max="7969" width="6.7109375" style="1" customWidth="1"/>
    <col min="7970" max="7970" width="9.140625" style="1"/>
    <col min="7971" max="7971" width="10.42578125" style="1" customWidth="1"/>
    <col min="7972" max="7972" width="14.5703125" style="1" customWidth="1"/>
    <col min="7973" max="8008" width="0" style="1" hidden="1" customWidth="1"/>
    <col min="8009" max="8023" width="6.7109375" style="1" customWidth="1"/>
    <col min="8024" max="8170" width="9.140625" style="1"/>
    <col min="8171" max="8171" width="2.7109375" style="1" customWidth="1"/>
    <col min="8172" max="8172" width="10.42578125" style="1" customWidth="1"/>
    <col min="8173" max="8173" width="0" style="1" hidden="1" customWidth="1"/>
    <col min="8174" max="8174" width="13.42578125" style="1" customWidth="1"/>
    <col min="8175" max="8210" width="0" style="1" hidden="1" customWidth="1"/>
    <col min="8211" max="8225" width="6.7109375" style="1" customWidth="1"/>
    <col min="8226" max="8226" width="9.140625" style="1"/>
    <col min="8227" max="8227" width="10.42578125" style="1" customWidth="1"/>
    <col min="8228" max="8228" width="14.5703125" style="1" customWidth="1"/>
    <col min="8229" max="8264" width="0" style="1" hidden="1" customWidth="1"/>
    <col min="8265" max="8279" width="6.7109375" style="1" customWidth="1"/>
    <col min="8280" max="8426" width="9.140625" style="1"/>
    <col min="8427" max="8427" width="2.7109375" style="1" customWidth="1"/>
    <col min="8428" max="8428" width="10.42578125" style="1" customWidth="1"/>
    <col min="8429" max="8429" width="0" style="1" hidden="1" customWidth="1"/>
    <col min="8430" max="8430" width="13.42578125" style="1" customWidth="1"/>
    <col min="8431" max="8466" width="0" style="1" hidden="1" customWidth="1"/>
    <col min="8467" max="8481" width="6.7109375" style="1" customWidth="1"/>
    <col min="8482" max="8482" width="9.140625" style="1"/>
    <col min="8483" max="8483" width="10.42578125" style="1" customWidth="1"/>
    <col min="8484" max="8484" width="14.5703125" style="1" customWidth="1"/>
    <col min="8485" max="8520" width="0" style="1" hidden="1" customWidth="1"/>
    <col min="8521" max="8535" width="6.7109375" style="1" customWidth="1"/>
    <col min="8536" max="8682" width="9.140625" style="1"/>
    <col min="8683" max="8683" width="2.7109375" style="1" customWidth="1"/>
    <col min="8684" max="8684" width="10.42578125" style="1" customWidth="1"/>
    <col min="8685" max="8685" width="0" style="1" hidden="1" customWidth="1"/>
    <col min="8686" max="8686" width="13.42578125" style="1" customWidth="1"/>
    <col min="8687" max="8722" width="0" style="1" hidden="1" customWidth="1"/>
    <col min="8723" max="8737" width="6.7109375" style="1" customWidth="1"/>
    <col min="8738" max="8738" width="9.140625" style="1"/>
    <col min="8739" max="8739" width="10.42578125" style="1" customWidth="1"/>
    <col min="8740" max="8740" width="14.5703125" style="1" customWidth="1"/>
    <col min="8741" max="8776" width="0" style="1" hidden="1" customWidth="1"/>
    <col min="8777" max="8791" width="6.7109375" style="1" customWidth="1"/>
    <col min="8792" max="8938" width="9.140625" style="1"/>
    <col min="8939" max="8939" width="2.7109375" style="1" customWidth="1"/>
    <col min="8940" max="8940" width="10.42578125" style="1" customWidth="1"/>
    <col min="8941" max="8941" width="0" style="1" hidden="1" customWidth="1"/>
    <col min="8942" max="8942" width="13.42578125" style="1" customWidth="1"/>
    <col min="8943" max="8978" width="0" style="1" hidden="1" customWidth="1"/>
    <col min="8979" max="8993" width="6.7109375" style="1" customWidth="1"/>
    <col min="8994" max="8994" width="9.140625" style="1"/>
    <col min="8995" max="8995" width="10.42578125" style="1" customWidth="1"/>
    <col min="8996" max="8996" width="14.5703125" style="1" customWidth="1"/>
    <col min="8997" max="9032" width="0" style="1" hidden="1" customWidth="1"/>
    <col min="9033" max="9047" width="6.7109375" style="1" customWidth="1"/>
    <col min="9048" max="9194" width="9.140625" style="1"/>
    <col min="9195" max="9195" width="2.7109375" style="1" customWidth="1"/>
    <col min="9196" max="9196" width="10.42578125" style="1" customWidth="1"/>
    <col min="9197" max="9197" width="0" style="1" hidden="1" customWidth="1"/>
    <col min="9198" max="9198" width="13.42578125" style="1" customWidth="1"/>
    <col min="9199" max="9234" width="0" style="1" hidden="1" customWidth="1"/>
    <col min="9235" max="9249" width="6.7109375" style="1" customWidth="1"/>
    <col min="9250" max="9250" width="9.140625" style="1"/>
    <col min="9251" max="9251" width="10.42578125" style="1" customWidth="1"/>
    <col min="9252" max="9252" width="14.5703125" style="1" customWidth="1"/>
    <col min="9253" max="9288" width="0" style="1" hidden="1" customWidth="1"/>
    <col min="9289" max="9303" width="6.7109375" style="1" customWidth="1"/>
    <col min="9304" max="9450" width="9.140625" style="1"/>
    <col min="9451" max="9451" width="2.7109375" style="1" customWidth="1"/>
    <col min="9452" max="9452" width="10.42578125" style="1" customWidth="1"/>
    <col min="9453" max="9453" width="0" style="1" hidden="1" customWidth="1"/>
    <col min="9454" max="9454" width="13.42578125" style="1" customWidth="1"/>
    <col min="9455" max="9490" width="0" style="1" hidden="1" customWidth="1"/>
    <col min="9491" max="9505" width="6.7109375" style="1" customWidth="1"/>
    <col min="9506" max="9506" width="9.140625" style="1"/>
    <col min="9507" max="9507" width="10.42578125" style="1" customWidth="1"/>
    <col min="9508" max="9508" width="14.5703125" style="1" customWidth="1"/>
    <col min="9509" max="9544" width="0" style="1" hidden="1" customWidth="1"/>
    <col min="9545" max="9559" width="6.7109375" style="1" customWidth="1"/>
    <col min="9560" max="9706" width="9.140625" style="1"/>
    <col min="9707" max="9707" width="2.7109375" style="1" customWidth="1"/>
    <col min="9708" max="9708" width="10.42578125" style="1" customWidth="1"/>
    <col min="9709" max="9709" width="0" style="1" hidden="1" customWidth="1"/>
    <col min="9710" max="9710" width="13.42578125" style="1" customWidth="1"/>
    <col min="9711" max="9746" width="0" style="1" hidden="1" customWidth="1"/>
    <col min="9747" max="9761" width="6.7109375" style="1" customWidth="1"/>
    <col min="9762" max="9762" width="9.140625" style="1"/>
    <col min="9763" max="9763" width="10.42578125" style="1" customWidth="1"/>
    <col min="9764" max="9764" width="14.5703125" style="1" customWidth="1"/>
    <col min="9765" max="9800" width="0" style="1" hidden="1" customWidth="1"/>
    <col min="9801" max="9815" width="6.7109375" style="1" customWidth="1"/>
    <col min="9816" max="9962" width="9.140625" style="1"/>
    <col min="9963" max="9963" width="2.7109375" style="1" customWidth="1"/>
    <col min="9964" max="9964" width="10.42578125" style="1" customWidth="1"/>
    <col min="9965" max="9965" width="0" style="1" hidden="1" customWidth="1"/>
    <col min="9966" max="9966" width="13.42578125" style="1" customWidth="1"/>
    <col min="9967" max="10002" width="0" style="1" hidden="1" customWidth="1"/>
    <col min="10003" max="10017" width="6.7109375" style="1" customWidth="1"/>
    <col min="10018" max="10018" width="9.140625" style="1"/>
    <col min="10019" max="10019" width="10.42578125" style="1" customWidth="1"/>
    <col min="10020" max="10020" width="14.5703125" style="1" customWidth="1"/>
    <col min="10021" max="10056" width="0" style="1" hidden="1" customWidth="1"/>
    <col min="10057" max="10071" width="6.7109375" style="1" customWidth="1"/>
    <col min="10072" max="10218" width="9.140625" style="1"/>
    <col min="10219" max="10219" width="2.7109375" style="1" customWidth="1"/>
    <col min="10220" max="10220" width="10.42578125" style="1" customWidth="1"/>
    <col min="10221" max="10221" width="0" style="1" hidden="1" customWidth="1"/>
    <col min="10222" max="10222" width="13.42578125" style="1" customWidth="1"/>
    <col min="10223" max="10258" width="0" style="1" hidden="1" customWidth="1"/>
    <col min="10259" max="10273" width="6.7109375" style="1" customWidth="1"/>
    <col min="10274" max="10274" width="9.140625" style="1"/>
    <col min="10275" max="10275" width="10.42578125" style="1" customWidth="1"/>
    <col min="10276" max="10276" width="14.5703125" style="1" customWidth="1"/>
    <col min="10277" max="10312" width="0" style="1" hidden="1" customWidth="1"/>
    <col min="10313" max="10327" width="6.7109375" style="1" customWidth="1"/>
    <col min="10328" max="10474" width="9.140625" style="1"/>
    <col min="10475" max="10475" width="2.7109375" style="1" customWidth="1"/>
    <col min="10476" max="10476" width="10.42578125" style="1" customWidth="1"/>
    <col min="10477" max="10477" width="0" style="1" hidden="1" customWidth="1"/>
    <col min="10478" max="10478" width="13.42578125" style="1" customWidth="1"/>
    <col min="10479" max="10514" width="0" style="1" hidden="1" customWidth="1"/>
    <col min="10515" max="10529" width="6.7109375" style="1" customWidth="1"/>
    <col min="10530" max="10530" width="9.140625" style="1"/>
    <col min="10531" max="10531" width="10.42578125" style="1" customWidth="1"/>
    <col min="10532" max="10532" width="14.5703125" style="1" customWidth="1"/>
    <col min="10533" max="10568" width="0" style="1" hidden="1" customWidth="1"/>
    <col min="10569" max="10583" width="6.7109375" style="1" customWidth="1"/>
    <col min="10584" max="10730" width="9.140625" style="1"/>
    <col min="10731" max="10731" width="2.7109375" style="1" customWidth="1"/>
    <col min="10732" max="10732" width="10.42578125" style="1" customWidth="1"/>
    <col min="10733" max="10733" width="0" style="1" hidden="1" customWidth="1"/>
    <col min="10734" max="10734" width="13.42578125" style="1" customWidth="1"/>
    <col min="10735" max="10770" width="0" style="1" hidden="1" customWidth="1"/>
    <col min="10771" max="10785" width="6.7109375" style="1" customWidth="1"/>
    <col min="10786" max="10786" width="9.140625" style="1"/>
    <col min="10787" max="10787" width="10.42578125" style="1" customWidth="1"/>
    <col min="10788" max="10788" width="14.5703125" style="1" customWidth="1"/>
    <col min="10789" max="10824" width="0" style="1" hidden="1" customWidth="1"/>
    <col min="10825" max="10839" width="6.7109375" style="1" customWidth="1"/>
    <col min="10840" max="10986" width="9.140625" style="1"/>
    <col min="10987" max="10987" width="2.7109375" style="1" customWidth="1"/>
    <col min="10988" max="10988" width="10.42578125" style="1" customWidth="1"/>
    <col min="10989" max="10989" width="0" style="1" hidden="1" customWidth="1"/>
    <col min="10990" max="10990" width="13.42578125" style="1" customWidth="1"/>
    <col min="10991" max="11026" width="0" style="1" hidden="1" customWidth="1"/>
    <col min="11027" max="11041" width="6.7109375" style="1" customWidth="1"/>
    <col min="11042" max="11042" width="9.140625" style="1"/>
    <col min="11043" max="11043" width="10.42578125" style="1" customWidth="1"/>
    <col min="11044" max="11044" width="14.5703125" style="1" customWidth="1"/>
    <col min="11045" max="11080" width="0" style="1" hidden="1" customWidth="1"/>
    <col min="11081" max="11095" width="6.7109375" style="1" customWidth="1"/>
    <col min="11096" max="11242" width="9.140625" style="1"/>
    <col min="11243" max="11243" width="2.7109375" style="1" customWidth="1"/>
    <col min="11244" max="11244" width="10.42578125" style="1" customWidth="1"/>
    <col min="11245" max="11245" width="0" style="1" hidden="1" customWidth="1"/>
    <col min="11246" max="11246" width="13.42578125" style="1" customWidth="1"/>
    <col min="11247" max="11282" width="0" style="1" hidden="1" customWidth="1"/>
    <col min="11283" max="11297" width="6.7109375" style="1" customWidth="1"/>
    <col min="11298" max="11298" width="9.140625" style="1"/>
    <col min="11299" max="11299" width="10.42578125" style="1" customWidth="1"/>
    <col min="11300" max="11300" width="14.5703125" style="1" customWidth="1"/>
    <col min="11301" max="11336" width="0" style="1" hidden="1" customWidth="1"/>
    <col min="11337" max="11351" width="6.7109375" style="1" customWidth="1"/>
    <col min="11352" max="11498" width="9.140625" style="1"/>
    <col min="11499" max="11499" width="2.7109375" style="1" customWidth="1"/>
    <col min="11500" max="11500" width="10.42578125" style="1" customWidth="1"/>
    <col min="11501" max="11501" width="0" style="1" hidden="1" customWidth="1"/>
    <col min="11502" max="11502" width="13.42578125" style="1" customWidth="1"/>
    <col min="11503" max="11538" width="0" style="1" hidden="1" customWidth="1"/>
    <col min="11539" max="11553" width="6.7109375" style="1" customWidth="1"/>
    <col min="11554" max="11554" width="9.140625" style="1"/>
    <col min="11555" max="11555" width="10.42578125" style="1" customWidth="1"/>
    <col min="11556" max="11556" width="14.5703125" style="1" customWidth="1"/>
    <col min="11557" max="11592" width="0" style="1" hidden="1" customWidth="1"/>
    <col min="11593" max="11607" width="6.7109375" style="1" customWidth="1"/>
    <col min="11608" max="11754" width="9.140625" style="1"/>
    <col min="11755" max="11755" width="2.7109375" style="1" customWidth="1"/>
    <col min="11756" max="11756" width="10.42578125" style="1" customWidth="1"/>
    <col min="11757" max="11757" width="0" style="1" hidden="1" customWidth="1"/>
    <col min="11758" max="11758" width="13.42578125" style="1" customWidth="1"/>
    <col min="11759" max="11794" width="0" style="1" hidden="1" customWidth="1"/>
    <col min="11795" max="11809" width="6.7109375" style="1" customWidth="1"/>
    <col min="11810" max="11810" width="9.140625" style="1"/>
    <col min="11811" max="11811" width="10.42578125" style="1" customWidth="1"/>
    <col min="11812" max="11812" width="14.5703125" style="1" customWidth="1"/>
    <col min="11813" max="11848" width="0" style="1" hidden="1" customWidth="1"/>
    <col min="11849" max="11863" width="6.7109375" style="1" customWidth="1"/>
    <col min="11864" max="12010" width="9.140625" style="1"/>
    <col min="12011" max="12011" width="2.7109375" style="1" customWidth="1"/>
    <col min="12012" max="12012" width="10.42578125" style="1" customWidth="1"/>
    <col min="12013" max="12013" width="0" style="1" hidden="1" customWidth="1"/>
    <col min="12014" max="12014" width="13.42578125" style="1" customWidth="1"/>
    <col min="12015" max="12050" width="0" style="1" hidden="1" customWidth="1"/>
    <col min="12051" max="12065" width="6.7109375" style="1" customWidth="1"/>
    <col min="12066" max="12066" width="9.140625" style="1"/>
    <col min="12067" max="12067" width="10.42578125" style="1" customWidth="1"/>
    <col min="12068" max="12068" width="14.5703125" style="1" customWidth="1"/>
    <col min="12069" max="12104" width="0" style="1" hidden="1" customWidth="1"/>
    <col min="12105" max="12119" width="6.7109375" style="1" customWidth="1"/>
    <col min="12120" max="12266" width="9.140625" style="1"/>
    <col min="12267" max="12267" width="2.7109375" style="1" customWidth="1"/>
    <col min="12268" max="12268" width="10.42578125" style="1" customWidth="1"/>
    <col min="12269" max="12269" width="0" style="1" hidden="1" customWidth="1"/>
    <col min="12270" max="12270" width="13.42578125" style="1" customWidth="1"/>
    <col min="12271" max="12306" width="0" style="1" hidden="1" customWidth="1"/>
    <col min="12307" max="12321" width="6.7109375" style="1" customWidth="1"/>
    <col min="12322" max="12322" width="9.140625" style="1"/>
    <col min="12323" max="12323" width="10.42578125" style="1" customWidth="1"/>
    <col min="12324" max="12324" width="14.5703125" style="1" customWidth="1"/>
    <col min="12325" max="12360" width="0" style="1" hidden="1" customWidth="1"/>
    <col min="12361" max="12375" width="6.7109375" style="1" customWidth="1"/>
    <col min="12376" max="12522" width="9.140625" style="1"/>
    <col min="12523" max="12523" width="2.7109375" style="1" customWidth="1"/>
    <col min="12524" max="12524" width="10.42578125" style="1" customWidth="1"/>
    <col min="12525" max="12525" width="0" style="1" hidden="1" customWidth="1"/>
    <col min="12526" max="12526" width="13.42578125" style="1" customWidth="1"/>
    <col min="12527" max="12562" width="0" style="1" hidden="1" customWidth="1"/>
    <col min="12563" max="12577" width="6.7109375" style="1" customWidth="1"/>
    <col min="12578" max="12578" width="9.140625" style="1"/>
    <col min="12579" max="12579" width="10.42578125" style="1" customWidth="1"/>
    <col min="12580" max="12580" width="14.5703125" style="1" customWidth="1"/>
    <col min="12581" max="12616" width="0" style="1" hidden="1" customWidth="1"/>
    <col min="12617" max="12631" width="6.7109375" style="1" customWidth="1"/>
    <col min="12632" max="12778" width="9.140625" style="1"/>
    <col min="12779" max="12779" width="2.7109375" style="1" customWidth="1"/>
    <col min="12780" max="12780" width="10.42578125" style="1" customWidth="1"/>
    <col min="12781" max="12781" width="0" style="1" hidden="1" customWidth="1"/>
    <col min="12782" max="12782" width="13.42578125" style="1" customWidth="1"/>
    <col min="12783" max="12818" width="0" style="1" hidden="1" customWidth="1"/>
    <col min="12819" max="12833" width="6.7109375" style="1" customWidth="1"/>
    <col min="12834" max="12834" width="9.140625" style="1"/>
    <col min="12835" max="12835" width="10.42578125" style="1" customWidth="1"/>
    <col min="12836" max="12836" width="14.5703125" style="1" customWidth="1"/>
    <col min="12837" max="12872" width="0" style="1" hidden="1" customWidth="1"/>
    <col min="12873" max="12887" width="6.7109375" style="1" customWidth="1"/>
    <col min="12888" max="13034" width="9.140625" style="1"/>
    <col min="13035" max="13035" width="2.7109375" style="1" customWidth="1"/>
    <col min="13036" max="13036" width="10.42578125" style="1" customWidth="1"/>
    <col min="13037" max="13037" width="0" style="1" hidden="1" customWidth="1"/>
    <col min="13038" max="13038" width="13.42578125" style="1" customWidth="1"/>
    <col min="13039" max="13074" width="0" style="1" hidden="1" customWidth="1"/>
    <col min="13075" max="13089" width="6.7109375" style="1" customWidth="1"/>
    <col min="13090" max="13090" width="9.140625" style="1"/>
    <col min="13091" max="13091" width="10.42578125" style="1" customWidth="1"/>
    <col min="13092" max="13092" width="14.5703125" style="1" customWidth="1"/>
    <col min="13093" max="13128" width="0" style="1" hidden="1" customWidth="1"/>
    <col min="13129" max="13143" width="6.7109375" style="1" customWidth="1"/>
    <col min="13144" max="13290" width="9.140625" style="1"/>
    <col min="13291" max="13291" width="2.7109375" style="1" customWidth="1"/>
    <col min="13292" max="13292" width="10.42578125" style="1" customWidth="1"/>
    <col min="13293" max="13293" width="0" style="1" hidden="1" customWidth="1"/>
    <col min="13294" max="13294" width="13.42578125" style="1" customWidth="1"/>
    <col min="13295" max="13330" width="0" style="1" hidden="1" customWidth="1"/>
    <col min="13331" max="13345" width="6.7109375" style="1" customWidth="1"/>
    <col min="13346" max="13346" width="9.140625" style="1"/>
    <col min="13347" max="13347" width="10.42578125" style="1" customWidth="1"/>
    <col min="13348" max="13348" width="14.5703125" style="1" customWidth="1"/>
    <col min="13349" max="13384" width="0" style="1" hidden="1" customWidth="1"/>
    <col min="13385" max="13399" width="6.7109375" style="1" customWidth="1"/>
    <col min="13400" max="13546" width="9.140625" style="1"/>
    <col min="13547" max="13547" width="2.7109375" style="1" customWidth="1"/>
    <col min="13548" max="13548" width="10.42578125" style="1" customWidth="1"/>
    <col min="13549" max="13549" width="0" style="1" hidden="1" customWidth="1"/>
    <col min="13550" max="13550" width="13.42578125" style="1" customWidth="1"/>
    <col min="13551" max="13586" width="0" style="1" hidden="1" customWidth="1"/>
    <col min="13587" max="13601" width="6.7109375" style="1" customWidth="1"/>
    <col min="13602" max="13602" width="9.140625" style="1"/>
    <col min="13603" max="13603" width="10.42578125" style="1" customWidth="1"/>
    <col min="13604" max="13604" width="14.5703125" style="1" customWidth="1"/>
    <col min="13605" max="13640" width="0" style="1" hidden="1" customWidth="1"/>
    <col min="13641" max="13655" width="6.7109375" style="1" customWidth="1"/>
    <col min="13656" max="13802" width="9.140625" style="1"/>
    <col min="13803" max="13803" width="2.7109375" style="1" customWidth="1"/>
    <col min="13804" max="13804" width="10.42578125" style="1" customWidth="1"/>
    <col min="13805" max="13805" width="0" style="1" hidden="1" customWidth="1"/>
    <col min="13806" max="13806" width="13.42578125" style="1" customWidth="1"/>
    <col min="13807" max="13842" width="0" style="1" hidden="1" customWidth="1"/>
    <col min="13843" max="13857" width="6.7109375" style="1" customWidth="1"/>
    <col min="13858" max="13858" width="9.140625" style="1"/>
    <col min="13859" max="13859" width="10.42578125" style="1" customWidth="1"/>
    <col min="13860" max="13860" width="14.5703125" style="1" customWidth="1"/>
    <col min="13861" max="13896" width="0" style="1" hidden="1" customWidth="1"/>
    <col min="13897" max="13911" width="6.7109375" style="1" customWidth="1"/>
    <col min="13912" max="14058" width="9.140625" style="1"/>
    <col min="14059" max="14059" width="2.7109375" style="1" customWidth="1"/>
    <col min="14060" max="14060" width="10.42578125" style="1" customWidth="1"/>
    <col min="14061" max="14061" width="0" style="1" hidden="1" customWidth="1"/>
    <col min="14062" max="14062" width="13.42578125" style="1" customWidth="1"/>
    <col min="14063" max="14098" width="0" style="1" hidden="1" customWidth="1"/>
    <col min="14099" max="14113" width="6.7109375" style="1" customWidth="1"/>
    <col min="14114" max="14114" width="9.140625" style="1"/>
    <col min="14115" max="14115" width="10.42578125" style="1" customWidth="1"/>
    <col min="14116" max="14116" width="14.5703125" style="1" customWidth="1"/>
    <col min="14117" max="14152" width="0" style="1" hidden="1" customWidth="1"/>
    <col min="14153" max="14167" width="6.7109375" style="1" customWidth="1"/>
    <col min="14168" max="14314" width="9.140625" style="1"/>
    <col min="14315" max="14315" width="2.7109375" style="1" customWidth="1"/>
    <col min="14316" max="14316" width="10.42578125" style="1" customWidth="1"/>
    <col min="14317" max="14317" width="0" style="1" hidden="1" customWidth="1"/>
    <col min="14318" max="14318" width="13.42578125" style="1" customWidth="1"/>
    <col min="14319" max="14354" width="0" style="1" hidden="1" customWidth="1"/>
    <col min="14355" max="14369" width="6.7109375" style="1" customWidth="1"/>
    <col min="14370" max="14370" width="9.140625" style="1"/>
    <col min="14371" max="14371" width="10.42578125" style="1" customWidth="1"/>
    <col min="14372" max="14372" width="14.5703125" style="1" customWidth="1"/>
    <col min="14373" max="14408" width="0" style="1" hidden="1" customWidth="1"/>
    <col min="14409" max="14423" width="6.7109375" style="1" customWidth="1"/>
    <col min="14424" max="14570" width="9.140625" style="1"/>
    <col min="14571" max="14571" width="2.7109375" style="1" customWidth="1"/>
    <col min="14572" max="14572" width="10.42578125" style="1" customWidth="1"/>
    <col min="14573" max="14573" width="0" style="1" hidden="1" customWidth="1"/>
    <col min="14574" max="14574" width="13.42578125" style="1" customWidth="1"/>
    <col min="14575" max="14610" width="0" style="1" hidden="1" customWidth="1"/>
    <col min="14611" max="14625" width="6.7109375" style="1" customWidth="1"/>
    <col min="14626" max="14626" width="9.140625" style="1"/>
    <col min="14627" max="14627" width="10.42578125" style="1" customWidth="1"/>
    <col min="14628" max="14628" width="14.5703125" style="1" customWidth="1"/>
    <col min="14629" max="14664" width="0" style="1" hidden="1" customWidth="1"/>
    <col min="14665" max="14679" width="6.7109375" style="1" customWidth="1"/>
    <col min="14680" max="14826" width="9.140625" style="1"/>
    <col min="14827" max="14827" width="2.7109375" style="1" customWidth="1"/>
    <col min="14828" max="14828" width="10.42578125" style="1" customWidth="1"/>
    <col min="14829" max="14829" width="0" style="1" hidden="1" customWidth="1"/>
    <col min="14830" max="14830" width="13.42578125" style="1" customWidth="1"/>
    <col min="14831" max="14866" width="0" style="1" hidden="1" customWidth="1"/>
    <col min="14867" max="14881" width="6.7109375" style="1" customWidth="1"/>
    <col min="14882" max="14882" width="9.140625" style="1"/>
    <col min="14883" max="14883" width="10.42578125" style="1" customWidth="1"/>
    <col min="14884" max="14884" width="14.5703125" style="1" customWidth="1"/>
    <col min="14885" max="14920" width="0" style="1" hidden="1" customWidth="1"/>
    <col min="14921" max="14935" width="6.7109375" style="1" customWidth="1"/>
    <col min="14936" max="15082" width="9.140625" style="1"/>
    <col min="15083" max="15083" width="2.7109375" style="1" customWidth="1"/>
    <col min="15084" max="15084" width="10.42578125" style="1" customWidth="1"/>
    <col min="15085" max="15085" width="0" style="1" hidden="1" customWidth="1"/>
    <col min="15086" max="15086" width="13.42578125" style="1" customWidth="1"/>
    <col min="15087" max="15122" width="0" style="1" hidden="1" customWidth="1"/>
    <col min="15123" max="15137" width="6.7109375" style="1" customWidth="1"/>
    <col min="15138" max="15138" width="9.140625" style="1"/>
    <col min="15139" max="15139" width="10.42578125" style="1" customWidth="1"/>
    <col min="15140" max="15140" width="14.5703125" style="1" customWidth="1"/>
    <col min="15141" max="15176" width="0" style="1" hidden="1" customWidth="1"/>
    <col min="15177" max="15191" width="6.7109375" style="1" customWidth="1"/>
    <col min="15192" max="15338" width="9.140625" style="1"/>
    <col min="15339" max="15339" width="2.7109375" style="1" customWidth="1"/>
    <col min="15340" max="15340" width="10.42578125" style="1" customWidth="1"/>
    <col min="15341" max="15341" width="0" style="1" hidden="1" customWidth="1"/>
    <col min="15342" max="15342" width="13.42578125" style="1" customWidth="1"/>
    <col min="15343" max="15378" width="0" style="1" hidden="1" customWidth="1"/>
    <col min="15379" max="15393" width="6.7109375" style="1" customWidth="1"/>
    <col min="15394" max="15394" width="9.140625" style="1"/>
    <col min="15395" max="15395" width="10.42578125" style="1" customWidth="1"/>
    <col min="15396" max="15396" width="14.5703125" style="1" customWidth="1"/>
    <col min="15397" max="15432" width="0" style="1" hidden="1" customWidth="1"/>
    <col min="15433" max="15447" width="6.7109375" style="1" customWidth="1"/>
    <col min="15448" max="15594" width="9.140625" style="1"/>
    <col min="15595" max="15595" width="2.7109375" style="1" customWidth="1"/>
    <col min="15596" max="15596" width="10.42578125" style="1" customWidth="1"/>
    <col min="15597" max="15597" width="0" style="1" hidden="1" customWidth="1"/>
    <col min="15598" max="15598" width="13.42578125" style="1" customWidth="1"/>
    <col min="15599" max="15634" width="0" style="1" hidden="1" customWidth="1"/>
    <col min="15635" max="15649" width="6.7109375" style="1" customWidth="1"/>
    <col min="15650" max="15650" width="9.140625" style="1"/>
    <col min="15651" max="15651" width="10.42578125" style="1" customWidth="1"/>
    <col min="15652" max="15652" width="14.5703125" style="1" customWidth="1"/>
    <col min="15653" max="15688" width="0" style="1" hidden="1" customWidth="1"/>
    <col min="15689" max="15703" width="6.7109375" style="1" customWidth="1"/>
    <col min="15704" max="15850" width="9.140625" style="1"/>
    <col min="15851" max="15851" width="2.7109375" style="1" customWidth="1"/>
    <col min="15852" max="15852" width="10.42578125" style="1" customWidth="1"/>
    <col min="15853" max="15853" width="0" style="1" hidden="1" customWidth="1"/>
    <col min="15854" max="15854" width="13.42578125" style="1" customWidth="1"/>
    <col min="15855" max="15890" width="0" style="1" hidden="1" customWidth="1"/>
    <col min="15891" max="15905" width="6.7109375" style="1" customWidth="1"/>
    <col min="15906" max="15906" width="9.140625" style="1"/>
    <col min="15907" max="15907" width="10.42578125" style="1" customWidth="1"/>
    <col min="15908" max="15908" width="14.5703125" style="1" customWidth="1"/>
    <col min="15909" max="15944" width="0" style="1" hidden="1" customWidth="1"/>
    <col min="15945" max="15959" width="6.7109375" style="1" customWidth="1"/>
    <col min="15960" max="16106" width="9.140625" style="1"/>
    <col min="16107" max="16107" width="2.7109375" style="1" customWidth="1"/>
    <col min="16108" max="16108" width="10.42578125" style="1" customWidth="1"/>
    <col min="16109" max="16109" width="0" style="1" hidden="1" customWidth="1"/>
    <col min="16110" max="16110" width="13.42578125" style="1" customWidth="1"/>
    <col min="16111" max="16146" width="0" style="1" hidden="1" customWidth="1"/>
    <col min="16147" max="16161" width="6.7109375" style="1" customWidth="1"/>
    <col min="16162" max="16162" width="9.140625" style="1"/>
    <col min="16163" max="16163" width="10.42578125" style="1" customWidth="1"/>
    <col min="16164" max="16164" width="14.5703125" style="1" customWidth="1"/>
    <col min="16165" max="16200" width="0" style="1" hidden="1" customWidth="1"/>
    <col min="16201" max="16215" width="6.7109375" style="1" customWidth="1"/>
    <col min="16216" max="16384" width="9.140625" style="1"/>
  </cols>
  <sheetData>
    <row r="2" spans="1:118" ht="15" customHeight="1" x14ac:dyDescent="0.25">
      <c r="A2" s="66" t="s">
        <v>20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60"/>
    </row>
    <row r="3" spans="1:118" ht="13.5" customHeight="1" x14ac:dyDescent="0.2">
      <c r="A3" s="16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7"/>
    </row>
    <row r="4" spans="1:118" ht="15" customHeight="1" x14ac:dyDescent="0.25">
      <c r="A4" s="16"/>
      <c r="B4" s="21" t="s">
        <v>22</v>
      </c>
      <c r="C4" s="21"/>
      <c r="D4" s="21"/>
      <c r="E4" s="21"/>
      <c r="AG4" s="17"/>
    </row>
    <row r="5" spans="1:118" ht="15" customHeight="1" x14ac:dyDescent="0.25">
      <c r="A5" s="16"/>
      <c r="B5" s="21" t="s">
        <v>86</v>
      </c>
      <c r="C5" s="21"/>
      <c r="D5" s="21"/>
      <c r="E5" s="21"/>
      <c r="L5" s="27"/>
      <c r="AG5" s="17"/>
      <c r="AI5" s="27" t="s">
        <v>87</v>
      </c>
    </row>
    <row r="6" spans="1:118" ht="13.5" customHeight="1" thickBot="1" x14ac:dyDescent="0.25">
      <c r="A6" s="16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17"/>
      <c r="AI6" s="27" t="s">
        <v>58</v>
      </c>
    </row>
    <row r="7" spans="1:118" ht="13.5" customHeight="1" thickTop="1" x14ac:dyDescent="0.2">
      <c r="A7" s="16"/>
      <c r="B7" s="2"/>
      <c r="C7" s="2"/>
      <c r="D7" s="2"/>
      <c r="E7" s="2"/>
      <c r="F7" s="25" t="s">
        <v>74</v>
      </c>
      <c r="G7" s="5" t="s">
        <v>75</v>
      </c>
      <c r="H7" s="5" t="s">
        <v>76</v>
      </c>
      <c r="I7" s="5" t="s">
        <v>77</v>
      </c>
      <c r="J7" s="5" t="s">
        <v>78</v>
      </c>
      <c r="K7" s="5" t="s">
        <v>79</v>
      </c>
      <c r="L7" s="5" t="s">
        <v>73</v>
      </c>
      <c r="M7" s="5" t="s">
        <v>72</v>
      </c>
      <c r="N7" s="25" t="s">
        <v>71</v>
      </c>
      <c r="O7" s="5" t="s">
        <v>70</v>
      </c>
      <c r="P7" s="5" t="s">
        <v>69</v>
      </c>
      <c r="Q7" s="5" t="s">
        <v>40</v>
      </c>
      <c r="R7" s="5" t="s">
        <v>39</v>
      </c>
      <c r="S7" s="5" t="s">
        <v>38</v>
      </c>
      <c r="T7" s="5" t="s">
        <v>37</v>
      </c>
      <c r="U7" s="5" t="s">
        <v>36</v>
      </c>
      <c r="V7" s="5" t="s">
        <v>34</v>
      </c>
      <c r="W7" s="5" t="s">
        <v>33</v>
      </c>
      <c r="X7" s="5" t="s">
        <v>32</v>
      </c>
      <c r="Y7" s="5" t="s">
        <v>31</v>
      </c>
      <c r="Z7" s="5" t="s">
        <v>30</v>
      </c>
      <c r="AA7" s="5" t="s">
        <v>29</v>
      </c>
      <c r="AB7" s="5" t="s">
        <v>28</v>
      </c>
      <c r="AC7" s="5" t="s">
        <v>90</v>
      </c>
      <c r="AD7" s="5" t="s">
        <v>96</v>
      </c>
      <c r="AE7" s="5" t="s">
        <v>99</v>
      </c>
      <c r="AF7" s="5" t="s">
        <v>102</v>
      </c>
      <c r="AG7" s="31"/>
      <c r="AK7" s="52" t="s">
        <v>41</v>
      </c>
      <c r="AL7" s="52"/>
      <c r="AM7" s="52"/>
      <c r="AN7" s="52" t="s">
        <v>42</v>
      </c>
      <c r="AO7" s="52"/>
      <c r="AP7" s="52"/>
      <c r="AQ7" s="52" t="s">
        <v>43</v>
      </c>
      <c r="AR7" s="52"/>
      <c r="AS7" s="52"/>
      <c r="AT7" s="52" t="s">
        <v>44</v>
      </c>
      <c r="AU7" s="52"/>
      <c r="AV7" s="52"/>
      <c r="AW7" s="52" t="s">
        <v>45</v>
      </c>
      <c r="AX7" s="52"/>
      <c r="AY7" s="52"/>
      <c r="AZ7" s="52" t="s">
        <v>46</v>
      </c>
      <c r="BA7" s="52"/>
      <c r="BB7" s="52"/>
      <c r="BC7" s="52" t="s">
        <v>47</v>
      </c>
      <c r="BD7" s="52"/>
      <c r="BE7" s="52"/>
      <c r="BF7" s="52" t="s">
        <v>48</v>
      </c>
      <c r="BG7" s="52"/>
      <c r="BH7" s="52"/>
      <c r="BI7" s="52" t="s">
        <v>49</v>
      </c>
      <c r="BJ7" s="52"/>
      <c r="BK7" s="52"/>
      <c r="BL7" s="52" t="s">
        <v>50</v>
      </c>
      <c r="BM7" s="52"/>
      <c r="BN7" s="52"/>
      <c r="BO7" s="52" t="s">
        <v>51</v>
      </c>
      <c r="BP7" s="52"/>
      <c r="BQ7" s="52"/>
      <c r="BR7" s="52" t="s">
        <v>52</v>
      </c>
      <c r="BS7" s="52"/>
      <c r="BT7" s="52"/>
      <c r="BU7" s="52" t="s">
        <v>53</v>
      </c>
      <c r="BV7" s="52"/>
      <c r="BW7" s="52"/>
      <c r="BX7" s="52" t="s">
        <v>54</v>
      </c>
      <c r="BY7" s="52"/>
      <c r="BZ7" s="52"/>
      <c r="CA7" s="52" t="s">
        <v>55</v>
      </c>
      <c r="CB7" s="52"/>
      <c r="CC7" s="52"/>
      <c r="CD7" s="52" t="s">
        <v>56</v>
      </c>
      <c r="CE7" s="52"/>
      <c r="CF7" s="52"/>
      <c r="CG7" s="52" t="s">
        <v>27</v>
      </c>
      <c r="CH7" s="52"/>
      <c r="CI7" s="52"/>
      <c r="CJ7" s="52" t="s">
        <v>91</v>
      </c>
      <c r="CK7" s="52"/>
      <c r="CL7" s="52"/>
      <c r="CM7" s="52" t="s">
        <v>97</v>
      </c>
      <c r="CN7" s="52"/>
      <c r="CO7" s="52"/>
      <c r="CP7" s="52" t="s">
        <v>101</v>
      </c>
      <c r="CQ7" s="52"/>
      <c r="CR7" s="52"/>
      <c r="CS7" s="52" t="s">
        <v>104</v>
      </c>
      <c r="CT7" s="52"/>
      <c r="CU7" s="52"/>
      <c r="CV7" s="52" t="s">
        <v>106</v>
      </c>
      <c r="CW7" s="52"/>
      <c r="CX7" s="52"/>
      <c r="CY7" s="52" t="s">
        <v>108</v>
      </c>
      <c r="CZ7" s="52"/>
      <c r="DA7" s="52"/>
      <c r="DB7" s="52" t="s">
        <v>112</v>
      </c>
      <c r="DC7" s="52"/>
      <c r="DD7" s="52"/>
      <c r="DE7" s="52" t="s">
        <v>115</v>
      </c>
      <c r="DF7" s="52"/>
      <c r="DG7" s="52"/>
      <c r="DH7" s="52" t="s">
        <v>120</v>
      </c>
      <c r="DI7" s="52"/>
      <c r="DJ7" s="52"/>
      <c r="DK7" s="52" t="s">
        <v>124</v>
      </c>
      <c r="DL7" s="52"/>
      <c r="DM7" s="52"/>
    </row>
    <row r="8" spans="1:118" ht="13.5" customHeight="1" x14ac:dyDescent="0.2">
      <c r="A8" s="16"/>
      <c r="B8" s="2"/>
      <c r="C8" s="2"/>
      <c r="D8" s="2"/>
      <c r="E8" s="2"/>
      <c r="F8" s="5" t="s">
        <v>35</v>
      </c>
      <c r="G8" s="5" t="s">
        <v>35</v>
      </c>
      <c r="H8" s="5" t="s">
        <v>35</v>
      </c>
      <c r="I8" s="5" t="s">
        <v>35</v>
      </c>
      <c r="J8" s="5" t="s">
        <v>35</v>
      </c>
      <c r="K8" s="5" t="s">
        <v>35</v>
      </c>
      <c r="L8" s="5" t="s">
        <v>35</v>
      </c>
      <c r="M8" s="5" t="s">
        <v>35</v>
      </c>
      <c r="N8" s="5" t="s">
        <v>35</v>
      </c>
      <c r="O8" s="5" t="s">
        <v>35</v>
      </c>
      <c r="P8" s="5" t="s">
        <v>35</v>
      </c>
      <c r="Q8" s="5" t="s">
        <v>35</v>
      </c>
      <c r="R8" s="5" t="s">
        <v>35</v>
      </c>
      <c r="S8" s="5" t="s">
        <v>35</v>
      </c>
      <c r="T8" s="5" t="s">
        <v>35</v>
      </c>
      <c r="U8" s="5" t="s">
        <v>35</v>
      </c>
      <c r="V8" s="5" t="s">
        <v>35</v>
      </c>
      <c r="W8" s="5" t="s">
        <v>35</v>
      </c>
      <c r="X8" s="5" t="s">
        <v>35</v>
      </c>
      <c r="Y8" s="5" t="s">
        <v>35</v>
      </c>
      <c r="Z8" s="5" t="s">
        <v>35</v>
      </c>
      <c r="AA8" s="5" t="s">
        <v>35</v>
      </c>
      <c r="AB8" s="5" t="s">
        <v>35</v>
      </c>
      <c r="AC8" s="5" t="s">
        <v>35</v>
      </c>
      <c r="AD8" s="5" t="s">
        <v>35</v>
      </c>
      <c r="AE8" s="5" t="s">
        <v>35</v>
      </c>
      <c r="AF8" s="5" t="s">
        <v>35</v>
      </c>
      <c r="AG8" s="31"/>
      <c r="AK8" s="52" t="s">
        <v>1</v>
      </c>
      <c r="AL8" s="52"/>
      <c r="AM8" s="52"/>
      <c r="AN8" s="52" t="s">
        <v>2</v>
      </c>
      <c r="AO8" s="52"/>
      <c r="AP8" s="52"/>
      <c r="AQ8" s="52" t="s">
        <v>3</v>
      </c>
      <c r="AR8" s="52"/>
      <c r="AS8" s="52"/>
      <c r="AT8" s="52" t="s">
        <v>4</v>
      </c>
      <c r="AU8" s="52"/>
      <c r="AV8" s="52"/>
      <c r="AW8" s="52" t="s">
        <v>5</v>
      </c>
      <c r="AX8" s="52"/>
      <c r="AY8" s="52"/>
      <c r="AZ8" s="52" t="s">
        <v>6</v>
      </c>
      <c r="BA8" s="52"/>
      <c r="BB8" s="52"/>
      <c r="BC8" s="52" t="s">
        <v>7</v>
      </c>
      <c r="BD8" s="52"/>
      <c r="BE8" s="52"/>
      <c r="BF8" s="52" t="s">
        <v>8</v>
      </c>
      <c r="BG8" s="52"/>
      <c r="BH8" s="52"/>
      <c r="BI8" s="52" t="s">
        <v>9</v>
      </c>
      <c r="BJ8" s="52"/>
      <c r="BK8" s="52"/>
      <c r="BL8" s="52" t="s">
        <v>10</v>
      </c>
      <c r="BM8" s="52"/>
      <c r="BN8" s="52"/>
      <c r="BO8" s="52" t="s">
        <v>11</v>
      </c>
      <c r="BP8" s="52"/>
      <c r="BQ8" s="52"/>
      <c r="BR8" s="52" t="s">
        <v>12</v>
      </c>
      <c r="BS8" s="52"/>
      <c r="BT8" s="52"/>
      <c r="BU8" s="52" t="s">
        <v>13</v>
      </c>
      <c r="BV8" s="52"/>
      <c r="BW8" s="52"/>
      <c r="BX8" s="52" t="s">
        <v>14</v>
      </c>
      <c r="BY8" s="52"/>
      <c r="BZ8" s="52"/>
      <c r="CA8" s="52" t="s">
        <v>15</v>
      </c>
      <c r="CB8" s="52"/>
      <c r="CC8" s="52"/>
      <c r="CD8" s="52" t="s">
        <v>16</v>
      </c>
      <c r="CE8" s="52"/>
      <c r="CF8" s="52"/>
      <c r="CG8" s="52" t="s">
        <v>17</v>
      </c>
      <c r="CH8" s="52"/>
      <c r="CI8" s="52"/>
      <c r="CJ8" s="52" t="s">
        <v>92</v>
      </c>
      <c r="CK8" s="52"/>
      <c r="CL8" s="52"/>
      <c r="CM8" s="52" t="s">
        <v>98</v>
      </c>
      <c r="CN8" s="52"/>
      <c r="CO8" s="52"/>
      <c r="CP8" s="52" t="s">
        <v>100</v>
      </c>
      <c r="CQ8" s="52"/>
      <c r="CR8" s="52"/>
      <c r="CS8" s="52" t="s">
        <v>103</v>
      </c>
      <c r="CT8" s="52"/>
      <c r="CU8" s="52"/>
      <c r="CV8" s="52" t="s">
        <v>107</v>
      </c>
      <c r="CW8" s="52"/>
      <c r="CX8" s="52"/>
      <c r="CY8" s="52" t="s">
        <v>109</v>
      </c>
      <c r="CZ8" s="52"/>
      <c r="DA8" s="52"/>
      <c r="DB8" s="52" t="s">
        <v>113</v>
      </c>
      <c r="DC8" s="52"/>
      <c r="DD8" s="52"/>
      <c r="DE8" s="52" t="s">
        <v>116</v>
      </c>
      <c r="DF8" s="52"/>
      <c r="DG8" s="52"/>
      <c r="DH8" s="52" t="s">
        <v>121</v>
      </c>
      <c r="DI8" s="52"/>
      <c r="DJ8" s="52"/>
      <c r="DK8" s="52" t="s">
        <v>125</v>
      </c>
      <c r="DL8" s="52"/>
      <c r="DM8" s="52"/>
    </row>
    <row r="9" spans="1:118" ht="13.5" customHeight="1" x14ac:dyDescent="0.2">
      <c r="A9" s="16"/>
      <c r="B9" s="4"/>
      <c r="C9" s="4"/>
      <c r="D9" s="4"/>
      <c r="E9" s="4"/>
      <c r="F9" s="22" t="s">
        <v>73</v>
      </c>
      <c r="G9" s="22" t="s">
        <v>72</v>
      </c>
      <c r="H9" s="22" t="s">
        <v>71</v>
      </c>
      <c r="I9" s="22" t="s">
        <v>70</v>
      </c>
      <c r="J9" s="22" t="s">
        <v>69</v>
      </c>
      <c r="K9" s="22" t="s">
        <v>40</v>
      </c>
      <c r="L9" s="22" t="s">
        <v>39</v>
      </c>
      <c r="M9" s="22" t="s">
        <v>38</v>
      </c>
      <c r="N9" s="22" t="s">
        <v>37</v>
      </c>
      <c r="O9" s="22" t="s">
        <v>36</v>
      </c>
      <c r="P9" s="22" t="s">
        <v>34</v>
      </c>
      <c r="Q9" s="22" t="s">
        <v>33</v>
      </c>
      <c r="R9" s="22" t="s">
        <v>32</v>
      </c>
      <c r="S9" s="22" t="s">
        <v>31</v>
      </c>
      <c r="T9" s="22" t="s">
        <v>30</v>
      </c>
      <c r="U9" s="22" t="s">
        <v>29</v>
      </c>
      <c r="V9" s="22" t="s">
        <v>28</v>
      </c>
      <c r="W9" s="22" t="s">
        <v>90</v>
      </c>
      <c r="X9" s="22" t="s">
        <v>96</v>
      </c>
      <c r="Y9" s="22" t="s">
        <v>99</v>
      </c>
      <c r="Z9" s="22" t="s">
        <v>102</v>
      </c>
      <c r="AA9" s="22" t="s">
        <v>105</v>
      </c>
      <c r="AB9" s="22" t="s">
        <v>110</v>
      </c>
      <c r="AC9" s="22" t="s">
        <v>111</v>
      </c>
      <c r="AD9" s="22" t="s">
        <v>114</v>
      </c>
      <c r="AE9" s="22" t="s">
        <v>119</v>
      </c>
      <c r="AF9" s="22" t="s">
        <v>126</v>
      </c>
      <c r="AG9" s="32"/>
      <c r="AH9" s="5"/>
      <c r="AI9" s="5"/>
      <c r="AJ9" s="5"/>
      <c r="AK9" s="5" t="s">
        <v>25</v>
      </c>
      <c r="AL9" s="5" t="s">
        <v>26</v>
      </c>
      <c r="AM9" s="5" t="s">
        <v>18</v>
      </c>
      <c r="AN9" s="5" t="s">
        <v>25</v>
      </c>
      <c r="AO9" s="5" t="s">
        <v>26</v>
      </c>
      <c r="AP9" s="5" t="s">
        <v>18</v>
      </c>
      <c r="AQ9" s="5" t="s">
        <v>25</v>
      </c>
      <c r="AR9" s="5" t="s">
        <v>26</v>
      </c>
      <c r="AS9" s="5" t="s">
        <v>18</v>
      </c>
      <c r="AT9" s="5" t="s">
        <v>25</v>
      </c>
      <c r="AU9" s="5" t="s">
        <v>26</v>
      </c>
      <c r="AV9" s="5" t="s">
        <v>18</v>
      </c>
      <c r="AW9" s="5" t="s">
        <v>25</v>
      </c>
      <c r="AX9" s="5" t="s">
        <v>26</v>
      </c>
      <c r="AY9" s="5" t="s">
        <v>18</v>
      </c>
      <c r="AZ9" s="5" t="s">
        <v>25</v>
      </c>
      <c r="BA9" s="5" t="s">
        <v>26</v>
      </c>
      <c r="BB9" s="5" t="s">
        <v>18</v>
      </c>
      <c r="BC9" s="5" t="s">
        <v>25</v>
      </c>
      <c r="BD9" s="5" t="s">
        <v>26</v>
      </c>
      <c r="BE9" s="5" t="s">
        <v>18</v>
      </c>
      <c r="BF9" s="5" t="s">
        <v>25</v>
      </c>
      <c r="BG9" s="5" t="s">
        <v>26</v>
      </c>
      <c r="BH9" s="5" t="s">
        <v>18</v>
      </c>
      <c r="BI9" s="5" t="s">
        <v>25</v>
      </c>
      <c r="BJ9" s="5" t="s">
        <v>26</v>
      </c>
      <c r="BK9" s="5" t="s">
        <v>18</v>
      </c>
      <c r="BL9" s="5" t="s">
        <v>25</v>
      </c>
      <c r="BM9" s="5" t="s">
        <v>26</v>
      </c>
      <c r="BN9" s="5" t="s">
        <v>18</v>
      </c>
      <c r="BO9" s="5" t="s">
        <v>25</v>
      </c>
      <c r="BP9" s="5" t="s">
        <v>26</v>
      </c>
      <c r="BQ9" s="5" t="s">
        <v>18</v>
      </c>
      <c r="BR9" s="5" t="s">
        <v>25</v>
      </c>
      <c r="BS9" s="5" t="s">
        <v>26</v>
      </c>
      <c r="BT9" s="5" t="s">
        <v>18</v>
      </c>
      <c r="BU9" s="5" t="s">
        <v>25</v>
      </c>
      <c r="BV9" s="5" t="s">
        <v>26</v>
      </c>
      <c r="BW9" s="5" t="s">
        <v>18</v>
      </c>
      <c r="BX9" s="5" t="s">
        <v>25</v>
      </c>
      <c r="BY9" s="5" t="s">
        <v>26</v>
      </c>
      <c r="BZ9" s="5" t="s">
        <v>18</v>
      </c>
      <c r="CA9" s="5" t="s">
        <v>25</v>
      </c>
      <c r="CB9" s="5" t="s">
        <v>26</v>
      </c>
      <c r="CC9" s="5" t="s">
        <v>18</v>
      </c>
      <c r="CD9" s="5" t="s">
        <v>25</v>
      </c>
      <c r="CE9" s="5" t="s">
        <v>26</v>
      </c>
      <c r="CF9" s="5" t="s">
        <v>18</v>
      </c>
      <c r="CG9" s="5" t="s">
        <v>25</v>
      </c>
      <c r="CH9" s="5" t="s">
        <v>26</v>
      </c>
      <c r="CI9" s="5" t="s">
        <v>18</v>
      </c>
      <c r="CJ9" s="5" t="s">
        <v>25</v>
      </c>
      <c r="CK9" s="5" t="s">
        <v>26</v>
      </c>
      <c r="CL9" s="5" t="s">
        <v>18</v>
      </c>
      <c r="CM9" s="5" t="s">
        <v>25</v>
      </c>
      <c r="CN9" s="5" t="s">
        <v>26</v>
      </c>
      <c r="CO9" s="5" t="s">
        <v>18</v>
      </c>
      <c r="CP9" s="5" t="s">
        <v>25</v>
      </c>
      <c r="CQ9" s="5" t="s">
        <v>26</v>
      </c>
      <c r="CR9" s="5" t="s">
        <v>18</v>
      </c>
      <c r="CS9" s="5" t="s">
        <v>25</v>
      </c>
      <c r="CT9" s="5" t="s">
        <v>26</v>
      </c>
      <c r="CU9" s="5" t="s">
        <v>18</v>
      </c>
      <c r="CV9" s="5" t="s">
        <v>25</v>
      </c>
      <c r="CW9" s="5" t="s">
        <v>26</v>
      </c>
      <c r="CX9" s="5" t="s">
        <v>18</v>
      </c>
      <c r="CY9" s="5" t="s">
        <v>25</v>
      </c>
      <c r="CZ9" s="5" t="s">
        <v>26</v>
      </c>
      <c r="DA9" s="5" t="s">
        <v>18</v>
      </c>
      <c r="DB9" s="5" t="s">
        <v>25</v>
      </c>
      <c r="DC9" s="5" t="s">
        <v>26</v>
      </c>
      <c r="DD9" s="5" t="s">
        <v>18</v>
      </c>
      <c r="DE9" s="5" t="s">
        <v>25</v>
      </c>
      <c r="DF9" s="5" t="s">
        <v>26</v>
      </c>
      <c r="DG9" s="5" t="s">
        <v>18</v>
      </c>
      <c r="DH9" s="5" t="s">
        <v>25</v>
      </c>
      <c r="DI9" s="5" t="s">
        <v>26</v>
      </c>
      <c r="DJ9" s="5" t="s">
        <v>18</v>
      </c>
      <c r="DK9" s="5" t="s">
        <v>25</v>
      </c>
      <c r="DL9" s="5" t="s">
        <v>26</v>
      </c>
      <c r="DM9" s="5" t="s">
        <v>18</v>
      </c>
    </row>
    <row r="10" spans="1:118" ht="13.5" customHeight="1" x14ac:dyDescent="0.2">
      <c r="A10" s="16"/>
      <c r="B10" s="2"/>
      <c r="C10" s="2"/>
      <c r="D10" s="2"/>
      <c r="E10" s="2"/>
      <c r="F10" s="6"/>
      <c r="G10" s="6"/>
      <c r="AG10" s="32"/>
      <c r="AH10" s="5"/>
      <c r="AK10" s="36"/>
      <c r="AL10" s="36"/>
      <c r="AM10" s="36"/>
      <c r="AN10" s="36"/>
      <c r="AO10" s="36"/>
      <c r="AP10" s="36"/>
      <c r="AQ10" s="36"/>
      <c r="AR10" s="36"/>
      <c r="AS10" s="36"/>
      <c r="AT10" s="36"/>
      <c r="AU10" s="36"/>
      <c r="AV10" s="36"/>
      <c r="AW10" s="36"/>
      <c r="AX10" s="36"/>
      <c r="AY10" s="36"/>
      <c r="AZ10" s="36"/>
      <c r="BA10" s="36"/>
      <c r="BB10" s="36"/>
      <c r="BC10" s="36"/>
      <c r="BD10" s="36"/>
      <c r="BE10" s="36"/>
      <c r="BF10" s="36"/>
      <c r="BG10" s="36"/>
      <c r="BH10" s="36"/>
      <c r="BI10" s="36"/>
      <c r="BJ10" s="36"/>
      <c r="BK10" s="36"/>
      <c r="BL10" s="36"/>
      <c r="BM10" s="36"/>
      <c r="BN10" s="36"/>
      <c r="BO10" s="36"/>
      <c r="BP10" s="36"/>
      <c r="BQ10" s="36"/>
      <c r="BR10" s="36"/>
      <c r="BS10" s="36"/>
      <c r="BT10" s="36"/>
      <c r="BU10" s="36"/>
      <c r="BV10" s="36"/>
      <c r="BW10" s="36"/>
      <c r="BX10" s="36"/>
      <c r="BY10" s="36"/>
      <c r="BZ10" s="36"/>
      <c r="CA10" s="36"/>
      <c r="CB10" s="36"/>
      <c r="CC10" s="36"/>
      <c r="CD10" s="36"/>
      <c r="CE10" s="36"/>
      <c r="CF10" s="36"/>
      <c r="CG10" s="36"/>
      <c r="CH10" s="36"/>
      <c r="CI10" s="36"/>
    </row>
    <row r="11" spans="1:118" ht="13.5" customHeight="1" x14ac:dyDescent="0.2">
      <c r="A11" s="16"/>
      <c r="B11" s="46" t="s">
        <v>24</v>
      </c>
      <c r="C11" s="45"/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5"/>
      <c r="AA11" s="45"/>
      <c r="AB11" s="45"/>
      <c r="AC11" s="45"/>
      <c r="AD11" s="45"/>
      <c r="AE11" s="45"/>
      <c r="AF11" s="45"/>
      <c r="AG11" s="17"/>
      <c r="AK11" s="6"/>
      <c r="AL11" s="6"/>
      <c r="AM11" s="6"/>
      <c r="AN11" s="6"/>
      <c r="AO11" s="6"/>
      <c r="AP11" s="6"/>
      <c r="AQ11" s="6"/>
      <c r="AR11" s="6"/>
    </row>
    <row r="12" spans="1:118" ht="13.5" customHeight="1" x14ac:dyDescent="0.25">
      <c r="A12" s="16"/>
      <c r="C12" s="2" t="s">
        <v>19</v>
      </c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/>
      <c r="X12"/>
      <c r="Y12"/>
      <c r="Z12"/>
      <c r="AA12"/>
      <c r="AB12"/>
      <c r="AC12"/>
      <c r="AD12"/>
      <c r="AE12"/>
      <c r="AF12"/>
      <c r="AG12" s="31"/>
      <c r="AK12" s="52" t="s">
        <v>19</v>
      </c>
      <c r="AL12" s="52"/>
      <c r="AM12" s="52"/>
      <c r="AN12" s="52"/>
      <c r="AO12" s="52"/>
      <c r="AP12" s="52"/>
      <c r="AQ12" s="52"/>
      <c r="AR12" s="52"/>
      <c r="AS12" s="52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  <c r="CA12" s="56"/>
      <c r="CB12" s="56"/>
      <c r="CC12" s="56"/>
      <c r="CD12" s="56"/>
      <c r="CE12" s="56"/>
      <c r="CF12" s="56"/>
      <c r="CG12" s="56"/>
      <c r="CH12" s="56"/>
      <c r="CI12" s="56"/>
      <c r="CJ12" s="55"/>
      <c r="CK12" s="55"/>
      <c r="CL12" s="55"/>
      <c r="CM12" s="55"/>
      <c r="CN12" s="55"/>
      <c r="CO12" s="55"/>
      <c r="CP12" s="55"/>
      <c r="CQ12" s="55"/>
      <c r="CR12" s="55"/>
      <c r="CS12" s="55"/>
      <c r="CT12" s="55"/>
      <c r="CU12" s="55"/>
      <c r="CV12" s="55"/>
      <c r="CW12" s="55"/>
      <c r="CX12" s="55"/>
      <c r="CY12" s="55"/>
      <c r="CZ12" s="55"/>
      <c r="DA12" s="55"/>
      <c r="DB12" s="55"/>
      <c r="DC12" s="55"/>
      <c r="DD12" s="55"/>
      <c r="DE12" s="55"/>
      <c r="DF12" s="55"/>
      <c r="DG12" s="55"/>
      <c r="DH12" s="55"/>
      <c r="DI12" s="55"/>
      <c r="DJ12" s="55"/>
      <c r="DK12" s="55"/>
      <c r="DL12" s="55"/>
      <c r="DM12" s="55"/>
    </row>
    <row r="13" spans="1:118" ht="13.5" customHeight="1" x14ac:dyDescent="0.2">
      <c r="A13" s="16"/>
      <c r="D13" s="1" t="s">
        <v>65</v>
      </c>
      <c r="F13" s="8">
        <f>AM13</f>
        <v>637</v>
      </c>
      <c r="G13" s="8">
        <f>AP13</f>
        <v>474</v>
      </c>
      <c r="H13" s="8">
        <f>AS13</f>
        <v>458</v>
      </c>
      <c r="I13" s="8">
        <f>AV13</f>
        <v>528</v>
      </c>
      <c r="J13" s="8">
        <f>AY13</f>
        <v>552</v>
      </c>
      <c r="K13" s="8">
        <f>BB13</f>
        <v>632</v>
      </c>
      <c r="L13" s="8">
        <f>BE13</f>
        <v>458</v>
      </c>
      <c r="M13" s="8">
        <f>BH13</f>
        <v>529</v>
      </c>
      <c r="N13" s="8">
        <f>BK13</f>
        <v>539</v>
      </c>
      <c r="O13" s="8">
        <f>BN13</f>
        <v>498</v>
      </c>
      <c r="P13" s="8">
        <f>BQ13</f>
        <v>516</v>
      </c>
      <c r="Q13" s="8">
        <f>BT13</f>
        <v>426</v>
      </c>
      <c r="R13" s="8">
        <f>BW13</f>
        <v>464</v>
      </c>
      <c r="S13" s="8">
        <f>BZ13</f>
        <v>398</v>
      </c>
      <c r="T13" s="8">
        <f>CC13</f>
        <v>497</v>
      </c>
      <c r="U13" s="8">
        <f>CF13</f>
        <v>476</v>
      </c>
      <c r="V13" s="8">
        <f t="shared" ref="V13" si="0">CI13</f>
        <v>462</v>
      </c>
      <c r="W13" s="8">
        <f>CL13</f>
        <v>437</v>
      </c>
      <c r="X13" s="8">
        <f>CO13</f>
        <v>494</v>
      </c>
      <c r="Y13" s="8">
        <f>CR13</f>
        <v>479</v>
      </c>
      <c r="Z13" s="8">
        <f>CU13</f>
        <v>478</v>
      </c>
      <c r="AA13" s="8">
        <f>CX13</f>
        <v>530</v>
      </c>
      <c r="AB13" s="8">
        <f>DA13</f>
        <v>460</v>
      </c>
      <c r="AC13" s="8">
        <f>DD13</f>
        <v>496</v>
      </c>
      <c r="AD13" s="8">
        <f>DG13</f>
        <v>497</v>
      </c>
      <c r="AE13" s="8">
        <f>DJ13</f>
        <v>411</v>
      </c>
      <c r="AF13" s="8">
        <f>DM13</f>
        <v>466</v>
      </c>
      <c r="AG13" s="9"/>
      <c r="AI13" s="1" t="s">
        <v>65</v>
      </c>
      <c r="AK13" s="26">
        <v>296</v>
      </c>
      <c r="AL13" s="26">
        <v>341</v>
      </c>
      <c r="AM13" s="26">
        <f>AK13+AL13</f>
        <v>637</v>
      </c>
      <c r="AN13" s="26">
        <v>250</v>
      </c>
      <c r="AO13" s="26">
        <v>224</v>
      </c>
      <c r="AP13" s="26">
        <f>AN13+AO13</f>
        <v>474</v>
      </c>
      <c r="AQ13" s="26">
        <v>227</v>
      </c>
      <c r="AR13" s="26">
        <v>231</v>
      </c>
      <c r="AS13" s="26">
        <f>AQ13+AR13</f>
        <v>458</v>
      </c>
      <c r="AT13" s="26">
        <v>229</v>
      </c>
      <c r="AU13" s="26">
        <v>299</v>
      </c>
      <c r="AV13" s="26">
        <f>AT13+AU13</f>
        <v>528</v>
      </c>
      <c r="AW13" s="26">
        <v>237</v>
      </c>
      <c r="AX13" s="26">
        <v>315</v>
      </c>
      <c r="AY13" s="26">
        <f>AW13+AX13</f>
        <v>552</v>
      </c>
      <c r="AZ13" s="26">
        <v>281</v>
      </c>
      <c r="BA13" s="26">
        <v>351</v>
      </c>
      <c r="BB13" s="26">
        <f>AZ13+BA13</f>
        <v>632</v>
      </c>
      <c r="BC13" s="26">
        <v>216</v>
      </c>
      <c r="BD13" s="26">
        <v>242</v>
      </c>
      <c r="BE13" s="26">
        <f>BC13+BD13</f>
        <v>458</v>
      </c>
      <c r="BF13" s="26">
        <v>254</v>
      </c>
      <c r="BG13" s="26">
        <v>275</v>
      </c>
      <c r="BH13" s="26">
        <f>BF13+BG13</f>
        <v>529</v>
      </c>
      <c r="BI13" s="26">
        <v>265</v>
      </c>
      <c r="BJ13" s="26">
        <v>274</v>
      </c>
      <c r="BK13" s="26">
        <f>BI13+BJ13</f>
        <v>539</v>
      </c>
      <c r="BL13" s="26">
        <v>219</v>
      </c>
      <c r="BM13" s="26">
        <v>279</v>
      </c>
      <c r="BN13" s="26">
        <f>BL13+BM13</f>
        <v>498</v>
      </c>
      <c r="BO13" s="26">
        <v>203</v>
      </c>
      <c r="BP13" s="26">
        <v>313</v>
      </c>
      <c r="BQ13" s="26">
        <f>BO13+BP13</f>
        <v>516</v>
      </c>
      <c r="BR13" s="26">
        <v>192</v>
      </c>
      <c r="BS13" s="26">
        <v>234</v>
      </c>
      <c r="BT13" s="26">
        <f>BR13+BS13</f>
        <v>426</v>
      </c>
      <c r="BU13" s="26">
        <v>184</v>
      </c>
      <c r="BV13" s="26">
        <v>280</v>
      </c>
      <c r="BW13" s="26">
        <f>BU13+BV13</f>
        <v>464</v>
      </c>
      <c r="BX13" s="26">
        <v>163</v>
      </c>
      <c r="BY13" s="26">
        <v>235</v>
      </c>
      <c r="BZ13" s="26">
        <f>BX13+BY13</f>
        <v>398</v>
      </c>
      <c r="CA13" s="26">
        <v>209</v>
      </c>
      <c r="CB13" s="26">
        <v>288</v>
      </c>
      <c r="CC13" s="26">
        <f>CA13+CB13</f>
        <v>497</v>
      </c>
      <c r="CD13" s="26">
        <v>203</v>
      </c>
      <c r="CE13" s="26">
        <v>273</v>
      </c>
      <c r="CF13" s="26">
        <f>CD13+CE13</f>
        <v>476</v>
      </c>
      <c r="CG13" s="26">
        <v>182</v>
      </c>
      <c r="CH13" s="26">
        <v>280</v>
      </c>
      <c r="CI13" s="26">
        <f>CG13+CH13</f>
        <v>462</v>
      </c>
      <c r="CJ13" s="26">
        <v>193</v>
      </c>
      <c r="CK13" s="26">
        <v>244</v>
      </c>
      <c r="CL13" s="26">
        <f>CJ13+CK13</f>
        <v>437</v>
      </c>
      <c r="CM13" s="26">
        <v>199</v>
      </c>
      <c r="CN13" s="26">
        <v>295</v>
      </c>
      <c r="CO13" s="26">
        <f>CM13+CN13</f>
        <v>494</v>
      </c>
      <c r="CP13" s="26">
        <v>197</v>
      </c>
      <c r="CQ13" s="26">
        <v>282</v>
      </c>
      <c r="CR13" s="26">
        <f>CP13+CQ13</f>
        <v>479</v>
      </c>
      <c r="CS13" s="26">
        <v>209</v>
      </c>
      <c r="CT13" s="26">
        <v>269</v>
      </c>
      <c r="CU13" s="26">
        <f>CS13+CT13</f>
        <v>478</v>
      </c>
      <c r="CV13" s="26">
        <v>217</v>
      </c>
      <c r="CW13" s="26">
        <v>313</v>
      </c>
      <c r="CX13" s="26">
        <f>CV13+CW13</f>
        <v>530</v>
      </c>
      <c r="CY13" s="26">
        <v>177</v>
      </c>
      <c r="CZ13" s="26">
        <v>283</v>
      </c>
      <c r="DA13" s="26">
        <f>CY13+CZ13</f>
        <v>460</v>
      </c>
      <c r="DB13" s="26">
        <v>196</v>
      </c>
      <c r="DC13" s="26">
        <v>300</v>
      </c>
      <c r="DD13" s="26">
        <f>DB13+DC13</f>
        <v>496</v>
      </c>
      <c r="DE13" s="26">
        <v>214</v>
      </c>
      <c r="DF13" s="26">
        <v>283</v>
      </c>
      <c r="DG13" s="26">
        <f>DE13+DF13</f>
        <v>497</v>
      </c>
      <c r="DH13" s="26">
        <v>183</v>
      </c>
      <c r="DI13" s="26">
        <v>228</v>
      </c>
      <c r="DJ13" s="26">
        <f>DH13+DI13</f>
        <v>411</v>
      </c>
      <c r="DK13" s="26">
        <v>215</v>
      </c>
      <c r="DL13" s="26">
        <v>251</v>
      </c>
      <c r="DM13" s="26">
        <f>DK13+DL13</f>
        <v>466</v>
      </c>
      <c r="DN13" s="8"/>
    </row>
    <row r="14" spans="1:118" ht="13.5" customHeight="1" x14ac:dyDescent="0.2">
      <c r="A14" s="16"/>
      <c r="D14" s="11" t="s">
        <v>59</v>
      </c>
      <c r="E14" s="1" t="s">
        <v>60</v>
      </c>
      <c r="F14" s="11">
        <f>IF(AM13&gt;0,(AM14/AM13),"")</f>
        <v>0.11145996860282574</v>
      </c>
      <c r="G14" s="11">
        <f>IF(AP13&gt;0,(AP14/AP13),"")</f>
        <v>0.10337552742616034</v>
      </c>
      <c r="H14" s="11">
        <f>IF(AS13&gt;0,(AS14/AS13),"")</f>
        <v>0.11353711790393013</v>
      </c>
      <c r="I14" s="11">
        <f>IF(AV13&gt;0,(AV14/AV13),"")</f>
        <v>0.13825757575757575</v>
      </c>
      <c r="J14" s="11">
        <f>IF(AY13&gt;0,(AY14/AY13),"")</f>
        <v>0.1539855072463768</v>
      </c>
      <c r="K14" s="11">
        <f>IF(BB13&gt;0,(BB14/BB13),"")</f>
        <v>0.12341772151898735</v>
      </c>
      <c r="L14" s="11">
        <f>IF(BE13&gt;0,(BE14/BE13),"")</f>
        <v>0.13100436681222707</v>
      </c>
      <c r="M14" s="11">
        <f>IF(BH13&gt;0,(BH14/BH13),"")</f>
        <v>0.21361058601134217</v>
      </c>
      <c r="N14" s="11">
        <f>IF(BK13&gt;0,(BK14/BK13),"")</f>
        <v>0.22634508348794063</v>
      </c>
      <c r="O14" s="11">
        <f>IF(BN13&gt;0,(BN14/BN13),"")</f>
        <v>0.20080321285140562</v>
      </c>
      <c r="P14" s="11">
        <f>IF(BQ13&gt;0,(BQ14/BQ13),"")</f>
        <v>0.18410852713178294</v>
      </c>
      <c r="Q14" s="11">
        <f>IF(BT13&gt;0,(BT14/BT13),"")</f>
        <v>0.22535211267605634</v>
      </c>
      <c r="R14" s="11">
        <f>IF(BW13&gt;0,(BW14/BW13),"")</f>
        <v>0.20905172413793102</v>
      </c>
      <c r="S14" s="11">
        <f>IF(BZ13&gt;0,(BZ14/BZ13),"")</f>
        <v>0.20603015075376885</v>
      </c>
      <c r="T14" s="11">
        <f>IF(CC13&gt;0,(CC14/CC13),"")</f>
        <v>0.24949698189134809</v>
      </c>
      <c r="U14" s="11">
        <f>IF(CF13&gt;0,(CF14/CF13),"")</f>
        <v>0.22268907563025211</v>
      </c>
      <c r="V14" s="11">
        <f t="shared" ref="V14" si="1">IF(CI13&gt;0,(CI14/CI13),"")</f>
        <v>0.20346320346320346</v>
      </c>
      <c r="W14" s="11">
        <f>CL14/CL$13</f>
        <v>0.21052631578947367</v>
      </c>
      <c r="X14" s="11">
        <f>CO14/CO$13</f>
        <v>0.22064777327935223</v>
      </c>
      <c r="Y14" s="11">
        <f>CR14/CR$13</f>
        <v>0.29436325678496866</v>
      </c>
      <c r="Z14" s="11">
        <f t="shared" ref="Z14:Z17" si="2">CU14/CU$13</f>
        <v>0.32217573221757323</v>
      </c>
      <c r="AA14" s="11">
        <f>CX14/CX$13</f>
        <v>0.31698113207547168</v>
      </c>
      <c r="AB14" s="11">
        <f>DA14/DA$13</f>
        <v>0.32391304347826089</v>
      </c>
      <c r="AC14" s="11">
        <f>DD14/DD$13</f>
        <v>0.33870967741935482</v>
      </c>
      <c r="AD14" s="11">
        <f>DG14/DG$13</f>
        <v>0.37223340040241448</v>
      </c>
      <c r="AE14" s="11">
        <f>DJ14/DJ$13</f>
        <v>0.30900243309002434</v>
      </c>
      <c r="AF14" s="11">
        <f>DM14/DM$13</f>
        <v>0.36266094420600858</v>
      </c>
      <c r="AG14" s="33"/>
      <c r="AI14" s="11" t="s">
        <v>59</v>
      </c>
      <c r="AJ14" s="1" t="s">
        <v>60</v>
      </c>
      <c r="AK14" s="26">
        <v>27</v>
      </c>
      <c r="AL14" s="26">
        <v>44</v>
      </c>
      <c r="AM14" s="26">
        <f t="shared" ref="AM14:AM16" si="3">AK14+AL14</f>
        <v>71</v>
      </c>
      <c r="AN14" s="26">
        <v>18</v>
      </c>
      <c r="AO14" s="26">
        <v>31</v>
      </c>
      <c r="AP14" s="26">
        <f t="shared" ref="AP14:AP16" si="4">AN14+AO14</f>
        <v>49</v>
      </c>
      <c r="AQ14" s="26">
        <v>17</v>
      </c>
      <c r="AR14" s="26">
        <v>35</v>
      </c>
      <c r="AS14" s="26">
        <f t="shared" ref="AS14:AS16" si="5">AQ14+AR14</f>
        <v>52</v>
      </c>
      <c r="AT14" s="26">
        <v>19</v>
      </c>
      <c r="AU14" s="26">
        <v>54</v>
      </c>
      <c r="AV14" s="26">
        <f t="shared" ref="AV14:AV16" si="6">AT14+AU14</f>
        <v>73</v>
      </c>
      <c r="AW14" s="26">
        <v>31</v>
      </c>
      <c r="AX14" s="26">
        <v>54</v>
      </c>
      <c r="AY14" s="26">
        <f t="shared" ref="AY14:AY16" si="7">AW14+AX14</f>
        <v>85</v>
      </c>
      <c r="AZ14" s="26">
        <v>20</v>
      </c>
      <c r="BA14" s="26">
        <v>58</v>
      </c>
      <c r="BB14" s="26">
        <f t="shared" ref="BB14:BB16" si="8">AZ14+BA14</f>
        <v>78</v>
      </c>
      <c r="BC14" s="26">
        <v>12</v>
      </c>
      <c r="BD14" s="26">
        <v>48</v>
      </c>
      <c r="BE14" s="26">
        <f t="shared" ref="BE14:BE16" si="9">BC14+BD14</f>
        <v>60</v>
      </c>
      <c r="BF14" s="26">
        <v>46</v>
      </c>
      <c r="BG14" s="26">
        <v>67</v>
      </c>
      <c r="BH14" s="26">
        <f t="shared" ref="BH14:BH16" si="10">BF14+BG14</f>
        <v>113</v>
      </c>
      <c r="BI14" s="26">
        <v>43</v>
      </c>
      <c r="BJ14" s="26">
        <v>79</v>
      </c>
      <c r="BK14" s="26">
        <f t="shared" ref="BK14:BK16" si="11">BI14+BJ14</f>
        <v>122</v>
      </c>
      <c r="BL14" s="26">
        <v>35</v>
      </c>
      <c r="BM14" s="26">
        <v>65</v>
      </c>
      <c r="BN14" s="26">
        <f t="shared" ref="BN14:BN16" si="12">BL14+BM14</f>
        <v>100</v>
      </c>
      <c r="BO14" s="26">
        <v>24</v>
      </c>
      <c r="BP14" s="26">
        <v>71</v>
      </c>
      <c r="BQ14" s="26">
        <f t="shared" ref="BQ14:BQ16" si="13">BO14+BP14</f>
        <v>95</v>
      </c>
      <c r="BR14" s="26">
        <v>29</v>
      </c>
      <c r="BS14" s="26">
        <v>67</v>
      </c>
      <c r="BT14" s="26">
        <f t="shared" ref="BT14:BT16" si="14">BR14+BS14</f>
        <v>96</v>
      </c>
      <c r="BU14" s="26">
        <v>26</v>
      </c>
      <c r="BV14" s="26">
        <v>71</v>
      </c>
      <c r="BW14" s="26">
        <f t="shared" ref="BW14:BW16" si="15">BU14+BV14</f>
        <v>97</v>
      </c>
      <c r="BX14" s="26">
        <v>25</v>
      </c>
      <c r="BY14" s="26">
        <v>57</v>
      </c>
      <c r="BZ14" s="26">
        <f t="shared" ref="BZ14:BZ16" si="16">BX14+BY14</f>
        <v>82</v>
      </c>
      <c r="CA14" s="26">
        <v>41</v>
      </c>
      <c r="CB14" s="26">
        <v>83</v>
      </c>
      <c r="CC14" s="26">
        <f t="shared" ref="CC14:CC16" si="17">CA14+CB14</f>
        <v>124</v>
      </c>
      <c r="CD14" s="26">
        <v>33</v>
      </c>
      <c r="CE14" s="26">
        <v>73</v>
      </c>
      <c r="CF14" s="26">
        <f t="shared" ref="CF14:CF16" si="18">CD14+CE14</f>
        <v>106</v>
      </c>
      <c r="CG14" s="26">
        <v>25</v>
      </c>
      <c r="CH14" s="26">
        <v>69</v>
      </c>
      <c r="CI14" s="26">
        <f t="shared" ref="CI14:CI16" si="19">CG14+CH14</f>
        <v>94</v>
      </c>
      <c r="CJ14" s="26">
        <v>34</v>
      </c>
      <c r="CK14" s="26">
        <v>58</v>
      </c>
      <c r="CL14" s="26">
        <f t="shared" ref="CL14:CL16" si="20">CJ14+CK14</f>
        <v>92</v>
      </c>
      <c r="CM14" s="26">
        <v>34</v>
      </c>
      <c r="CN14" s="26">
        <v>75</v>
      </c>
      <c r="CO14" s="26">
        <f t="shared" ref="CO14:CO16" si="21">CM14+CN14</f>
        <v>109</v>
      </c>
      <c r="CP14" s="26">
        <v>51</v>
      </c>
      <c r="CQ14" s="26">
        <v>90</v>
      </c>
      <c r="CR14" s="26">
        <f t="shared" ref="CR14:CR16" si="22">CP14+CQ14</f>
        <v>141</v>
      </c>
      <c r="CS14" s="26">
        <v>56</v>
      </c>
      <c r="CT14" s="26">
        <v>98</v>
      </c>
      <c r="CU14" s="26">
        <f t="shared" ref="CU14:CU16" si="23">CS14+CT14</f>
        <v>154</v>
      </c>
      <c r="CV14" s="26">
        <v>61</v>
      </c>
      <c r="CW14" s="26">
        <v>107</v>
      </c>
      <c r="CX14" s="26">
        <f t="shared" ref="CX14:CX16" si="24">CV14+CW14</f>
        <v>168</v>
      </c>
      <c r="CY14" s="26">
        <v>50</v>
      </c>
      <c r="CZ14" s="26">
        <v>99</v>
      </c>
      <c r="DA14" s="26">
        <f t="shared" ref="DA14:DA16" si="25">CY14+CZ14</f>
        <v>149</v>
      </c>
      <c r="DB14" s="26">
        <v>51</v>
      </c>
      <c r="DC14" s="26">
        <v>117</v>
      </c>
      <c r="DD14" s="26">
        <f>DB14+DC14</f>
        <v>168</v>
      </c>
      <c r="DE14" s="26">
        <v>68</v>
      </c>
      <c r="DF14" s="26">
        <v>117</v>
      </c>
      <c r="DG14" s="26">
        <f>DE14+DF14</f>
        <v>185</v>
      </c>
      <c r="DH14" s="26">
        <v>54</v>
      </c>
      <c r="DI14" s="26">
        <v>73</v>
      </c>
      <c r="DJ14" s="26">
        <f>DH14+DI14</f>
        <v>127</v>
      </c>
      <c r="DK14" s="26">
        <f>(1)+65</f>
        <v>66</v>
      </c>
      <c r="DL14" s="26">
        <v>103</v>
      </c>
      <c r="DM14" s="26">
        <f>DK14+DL14</f>
        <v>169</v>
      </c>
      <c r="DN14" s="8"/>
    </row>
    <row r="15" spans="1:118" ht="13.5" customHeight="1" x14ac:dyDescent="0.2">
      <c r="A15" s="16"/>
      <c r="E15" s="1" t="s">
        <v>61</v>
      </c>
      <c r="F15" s="11">
        <f>IF(AM13&gt;0,(AM15/AM13),"")</f>
        <v>0.1664050235478807</v>
      </c>
      <c r="G15" s="11">
        <f>IF(AP13&gt;0,(AP15/AP13),"")</f>
        <v>0.15189873417721519</v>
      </c>
      <c r="H15" s="11">
        <f>IF(AS13&gt;0,(AS15/AS13),"")</f>
        <v>0.15720524017467249</v>
      </c>
      <c r="I15" s="11">
        <f>IF(AV13&gt;0,(AV15/AV13),"")</f>
        <v>0.16666666666666666</v>
      </c>
      <c r="J15" s="11">
        <f>IF(AY13&gt;0,(AY15/AY13),"")</f>
        <v>0.13224637681159421</v>
      </c>
      <c r="K15" s="11">
        <f>IF(BB13&gt;0,(BB15/BB13),"")</f>
        <v>0.16139240506329114</v>
      </c>
      <c r="L15" s="11">
        <f>IF(BE13&gt;0,(BE15/BE13),"")</f>
        <v>0.18122270742358079</v>
      </c>
      <c r="M15" s="11">
        <f>IF(BH13&gt;0,(BH15/BH13),"")</f>
        <v>0.17391304347826086</v>
      </c>
      <c r="N15" s="11">
        <f>IF(BK13&gt;0,(BK15/BK13),"")</f>
        <v>0.14471243042671614</v>
      </c>
      <c r="O15" s="11">
        <f>IF(BN13&gt;0,(BN15/BN13),"")</f>
        <v>0.15662650602409639</v>
      </c>
      <c r="P15" s="11">
        <f>IF(BQ13&gt;0,(BQ15/BQ13),"")</f>
        <v>0.17635658914728683</v>
      </c>
      <c r="Q15" s="11">
        <f>IF(BT13&gt;0,(BT15/BT13),"")</f>
        <v>0.15962441314553991</v>
      </c>
      <c r="R15" s="11">
        <f>IF(BW13&gt;0,(BW15/BW13),"")</f>
        <v>0.14655172413793102</v>
      </c>
      <c r="S15" s="11">
        <f>IF(BZ13&gt;0,(BZ15/BZ13),"")</f>
        <v>0.17336683417085427</v>
      </c>
      <c r="T15" s="11">
        <f>IF(CC13&gt;0,(CC15/CC13),"")</f>
        <v>0.19718309859154928</v>
      </c>
      <c r="U15" s="11">
        <f>IF(CF13&gt;0,(CF15/CF13),"")</f>
        <v>0.19747899159663865</v>
      </c>
      <c r="V15" s="11">
        <f t="shared" ref="V15" si="26">IF(CI13&gt;0,(CI15/CI13),"")</f>
        <v>0.18398268398268397</v>
      </c>
      <c r="W15" s="11">
        <f t="shared" ref="W15:W17" si="27">CL15/CL$13</f>
        <v>0.14187643020594964</v>
      </c>
      <c r="X15" s="11">
        <f>CO15/CO$13</f>
        <v>0.1417004048582996</v>
      </c>
      <c r="Y15" s="11">
        <f>CR15/CR$13</f>
        <v>0.18162839248434237</v>
      </c>
      <c r="Z15" s="11">
        <f t="shared" si="2"/>
        <v>0.1903765690376569</v>
      </c>
      <c r="AA15" s="11">
        <f t="shared" ref="AA15:AA17" si="28">CX15/CX$13</f>
        <v>0.16037735849056603</v>
      </c>
      <c r="AB15" s="11">
        <f>DA15/DA$13</f>
        <v>0.17173913043478262</v>
      </c>
      <c r="AC15" s="11">
        <f>DD15/DD$13</f>
        <v>0.17540322580645162</v>
      </c>
      <c r="AD15" s="11">
        <f>DG15/DG$13</f>
        <v>0.16700201207243462</v>
      </c>
      <c r="AE15" s="11">
        <f>DJ15/DJ$13</f>
        <v>0.16058394160583941</v>
      </c>
      <c r="AF15" s="11">
        <f>DM15/DM$13</f>
        <v>0.17381974248927037</v>
      </c>
      <c r="AG15" s="33"/>
      <c r="AJ15" s="1" t="s">
        <v>61</v>
      </c>
      <c r="AK15" s="26">
        <v>40</v>
      </c>
      <c r="AL15" s="26">
        <v>66</v>
      </c>
      <c r="AM15" s="26">
        <f t="shared" si="3"/>
        <v>106</v>
      </c>
      <c r="AN15" s="26">
        <v>39</v>
      </c>
      <c r="AO15" s="26">
        <v>33</v>
      </c>
      <c r="AP15" s="26">
        <f t="shared" si="4"/>
        <v>72</v>
      </c>
      <c r="AQ15" s="26">
        <v>34</v>
      </c>
      <c r="AR15" s="26">
        <v>38</v>
      </c>
      <c r="AS15" s="26">
        <f t="shared" si="5"/>
        <v>72</v>
      </c>
      <c r="AT15" s="26">
        <v>39</v>
      </c>
      <c r="AU15" s="26">
        <v>49</v>
      </c>
      <c r="AV15" s="26">
        <f t="shared" si="6"/>
        <v>88</v>
      </c>
      <c r="AW15" s="26">
        <v>29</v>
      </c>
      <c r="AX15" s="26">
        <v>44</v>
      </c>
      <c r="AY15" s="26">
        <f t="shared" si="7"/>
        <v>73</v>
      </c>
      <c r="AZ15" s="26">
        <v>47</v>
      </c>
      <c r="BA15" s="26">
        <v>55</v>
      </c>
      <c r="BB15" s="26">
        <f t="shared" si="8"/>
        <v>102</v>
      </c>
      <c r="BC15" s="26">
        <v>35</v>
      </c>
      <c r="BD15" s="26">
        <v>48</v>
      </c>
      <c r="BE15" s="26">
        <f t="shared" si="9"/>
        <v>83</v>
      </c>
      <c r="BF15" s="26">
        <v>47</v>
      </c>
      <c r="BG15" s="26">
        <v>45</v>
      </c>
      <c r="BH15" s="26">
        <f t="shared" si="10"/>
        <v>92</v>
      </c>
      <c r="BI15" s="26">
        <v>39</v>
      </c>
      <c r="BJ15" s="26">
        <v>39</v>
      </c>
      <c r="BK15" s="26">
        <f t="shared" si="11"/>
        <v>78</v>
      </c>
      <c r="BL15" s="26">
        <v>35</v>
      </c>
      <c r="BM15" s="26">
        <v>43</v>
      </c>
      <c r="BN15" s="26">
        <f t="shared" si="12"/>
        <v>78</v>
      </c>
      <c r="BO15" s="26">
        <v>33</v>
      </c>
      <c r="BP15" s="26">
        <v>58</v>
      </c>
      <c r="BQ15" s="26">
        <f t="shared" si="13"/>
        <v>91</v>
      </c>
      <c r="BR15" s="26">
        <v>30</v>
      </c>
      <c r="BS15" s="26">
        <v>38</v>
      </c>
      <c r="BT15" s="26">
        <f t="shared" si="14"/>
        <v>68</v>
      </c>
      <c r="BU15" s="26">
        <v>31</v>
      </c>
      <c r="BV15" s="26">
        <v>37</v>
      </c>
      <c r="BW15" s="26">
        <f t="shared" si="15"/>
        <v>68</v>
      </c>
      <c r="BX15" s="26">
        <v>28</v>
      </c>
      <c r="BY15" s="26">
        <v>41</v>
      </c>
      <c r="BZ15" s="26">
        <f t="shared" si="16"/>
        <v>69</v>
      </c>
      <c r="CA15" s="26">
        <v>46</v>
      </c>
      <c r="CB15" s="26">
        <v>52</v>
      </c>
      <c r="CC15" s="26">
        <f t="shared" si="17"/>
        <v>98</v>
      </c>
      <c r="CD15" s="26">
        <v>40</v>
      </c>
      <c r="CE15" s="26">
        <v>54</v>
      </c>
      <c r="CF15" s="26">
        <f t="shared" si="18"/>
        <v>94</v>
      </c>
      <c r="CG15" s="26">
        <v>37</v>
      </c>
      <c r="CH15" s="26">
        <v>48</v>
      </c>
      <c r="CI15" s="26">
        <f t="shared" si="19"/>
        <v>85</v>
      </c>
      <c r="CJ15" s="26">
        <v>24</v>
      </c>
      <c r="CK15" s="26">
        <v>38</v>
      </c>
      <c r="CL15" s="26">
        <f t="shared" si="20"/>
        <v>62</v>
      </c>
      <c r="CM15" s="26">
        <v>32</v>
      </c>
      <c r="CN15" s="26">
        <v>38</v>
      </c>
      <c r="CO15" s="26">
        <f t="shared" si="21"/>
        <v>70</v>
      </c>
      <c r="CP15" s="26">
        <v>38</v>
      </c>
      <c r="CQ15" s="26">
        <v>49</v>
      </c>
      <c r="CR15" s="26">
        <f t="shared" si="22"/>
        <v>87</v>
      </c>
      <c r="CS15" s="26">
        <v>41</v>
      </c>
      <c r="CT15" s="26">
        <v>50</v>
      </c>
      <c r="CU15" s="26">
        <f t="shared" si="23"/>
        <v>91</v>
      </c>
      <c r="CV15" s="26">
        <v>40</v>
      </c>
      <c r="CW15" s="26">
        <v>45</v>
      </c>
      <c r="CX15" s="26">
        <f t="shared" si="24"/>
        <v>85</v>
      </c>
      <c r="CY15" s="26">
        <v>33</v>
      </c>
      <c r="CZ15" s="26">
        <v>46</v>
      </c>
      <c r="DA15" s="26">
        <f t="shared" si="25"/>
        <v>79</v>
      </c>
      <c r="DB15" s="26">
        <v>42</v>
      </c>
      <c r="DC15" s="26">
        <v>45</v>
      </c>
      <c r="DD15" s="26">
        <f t="shared" ref="DD15:DD16" si="29">DB15+DC15</f>
        <v>87</v>
      </c>
      <c r="DE15" s="26">
        <v>42</v>
      </c>
      <c r="DF15" s="26">
        <v>41</v>
      </c>
      <c r="DG15" s="26">
        <f t="shared" ref="DG15:DG16" si="30">DE15+DF15</f>
        <v>83</v>
      </c>
      <c r="DH15" s="26">
        <v>31</v>
      </c>
      <c r="DI15" s="26">
        <v>35</v>
      </c>
      <c r="DJ15" s="26">
        <f t="shared" ref="DJ15:DJ16" si="31">DH15+DI15</f>
        <v>66</v>
      </c>
      <c r="DK15" s="26">
        <v>29</v>
      </c>
      <c r="DL15" s="26">
        <v>52</v>
      </c>
      <c r="DM15" s="26">
        <f t="shared" ref="DM15:DM16" si="32">DK15+DL15</f>
        <v>81</v>
      </c>
    </row>
    <row r="16" spans="1:118" ht="13.5" customHeight="1" x14ac:dyDescent="0.2">
      <c r="A16" s="16"/>
      <c r="E16" s="1" t="s">
        <v>62</v>
      </c>
      <c r="F16" s="13">
        <f>IF(AM13&gt;0,(AM16/AM13),"")</f>
        <v>5.9654631083202514E-2</v>
      </c>
      <c r="G16" s="13">
        <f>IF(AP13&gt;0,(AP16/AP13),"")</f>
        <v>5.6962025316455694E-2</v>
      </c>
      <c r="H16" s="13">
        <f>IF(AS13&gt;0,(AS16/AS13),"")</f>
        <v>5.0218340611353711E-2</v>
      </c>
      <c r="I16" s="13">
        <f>IF(AV13&gt;0,(AV16/AV13),"")</f>
        <v>6.4393939393939392E-2</v>
      </c>
      <c r="J16" s="13">
        <f>IF(AY13&gt;0,(AY16/AY13),"")</f>
        <v>5.434782608695652E-2</v>
      </c>
      <c r="K16" s="13">
        <f>IF(BB13&gt;0,(BB16/BB13),"")</f>
        <v>7.5949367088607597E-2</v>
      </c>
      <c r="L16" s="13">
        <f>IF(BE13&gt;0,(BE16/BE13),"")</f>
        <v>7.2052401746724892E-2</v>
      </c>
      <c r="M16" s="13">
        <f>IF(BH13&gt;0,(BH16/BH13),"")</f>
        <v>6.2381852551984876E-2</v>
      </c>
      <c r="N16" s="13">
        <f>IF(BK13&gt;0,(BK16/BK13),"")</f>
        <v>5.7513914656771803E-2</v>
      </c>
      <c r="O16" s="13">
        <f>IF(BN13&gt;0,(BN16/BN13),"")</f>
        <v>6.6265060240963861E-2</v>
      </c>
      <c r="P16" s="13">
        <f>IF(BQ13&gt;0,(BQ16/BQ13),"")</f>
        <v>7.170542635658915E-2</v>
      </c>
      <c r="Q16" s="13">
        <f>IF(BT13&gt;0,(BT16/BT13),"")</f>
        <v>7.746478873239436E-2</v>
      </c>
      <c r="R16" s="13">
        <f>IF(BW13&gt;0,(BW16/BW13),"")</f>
        <v>5.6034482758620691E-2</v>
      </c>
      <c r="S16" s="13">
        <f>IF(BZ13&gt;0,(BZ16/BZ13),"")</f>
        <v>5.0251256281407038E-2</v>
      </c>
      <c r="T16" s="13">
        <f>IF(CC13&gt;0,(CC16/CC13),"")</f>
        <v>5.8350100603621731E-2</v>
      </c>
      <c r="U16" s="13">
        <f>IF(CF13&gt;0,(CF16/CF13),"")</f>
        <v>4.6218487394957986E-2</v>
      </c>
      <c r="V16" s="13">
        <f>IF(CI13&gt;0,(CI16/CI13),"")</f>
        <v>6.9264069264069264E-2</v>
      </c>
      <c r="W16" s="13">
        <f t="shared" si="27"/>
        <v>6.4073226544622428E-2</v>
      </c>
      <c r="X16" s="13">
        <f>CO16/CO$13</f>
        <v>4.8582995951417005E-2</v>
      </c>
      <c r="Y16" s="13">
        <f>CR16/CR$13</f>
        <v>5.6367432150313153E-2</v>
      </c>
      <c r="Z16" s="13">
        <f t="shared" si="2"/>
        <v>4.3933054393305436E-2</v>
      </c>
      <c r="AA16" s="13">
        <f t="shared" si="28"/>
        <v>4.3396226415094337E-2</v>
      </c>
      <c r="AB16" s="13">
        <f>DA16/DA$13</f>
        <v>2.6086956521739129E-2</v>
      </c>
      <c r="AC16" s="13">
        <f>DD16/DD$13</f>
        <v>4.8387096774193547E-2</v>
      </c>
      <c r="AD16" s="13">
        <f>DG16/DG$13</f>
        <v>3.6217303822937627E-2</v>
      </c>
      <c r="AE16" s="13">
        <f>DJ16/DJ$13</f>
        <v>4.6228710462287104E-2</v>
      </c>
      <c r="AF16" s="13">
        <f>DM16/DM$13</f>
        <v>3.2188841201716736E-2</v>
      </c>
      <c r="AG16" s="33"/>
      <c r="AJ16" s="1" t="s">
        <v>62</v>
      </c>
      <c r="AK16" s="26">
        <v>23</v>
      </c>
      <c r="AL16" s="26">
        <v>15</v>
      </c>
      <c r="AM16" s="26">
        <f t="shared" si="3"/>
        <v>38</v>
      </c>
      <c r="AN16" s="26">
        <v>16</v>
      </c>
      <c r="AO16" s="26">
        <v>11</v>
      </c>
      <c r="AP16" s="26">
        <f t="shared" si="4"/>
        <v>27</v>
      </c>
      <c r="AQ16" s="26">
        <v>15</v>
      </c>
      <c r="AR16" s="26">
        <v>8</v>
      </c>
      <c r="AS16" s="26">
        <f t="shared" si="5"/>
        <v>23</v>
      </c>
      <c r="AT16" s="26">
        <v>15</v>
      </c>
      <c r="AU16" s="26">
        <v>19</v>
      </c>
      <c r="AV16" s="26">
        <f t="shared" si="6"/>
        <v>34</v>
      </c>
      <c r="AW16" s="26">
        <v>10</v>
      </c>
      <c r="AX16" s="26">
        <v>20</v>
      </c>
      <c r="AY16" s="26">
        <f t="shared" si="7"/>
        <v>30</v>
      </c>
      <c r="AZ16" s="26">
        <v>20</v>
      </c>
      <c r="BA16" s="26">
        <v>28</v>
      </c>
      <c r="BB16" s="26">
        <f t="shared" si="8"/>
        <v>48</v>
      </c>
      <c r="BC16" s="26">
        <v>14</v>
      </c>
      <c r="BD16" s="26">
        <v>19</v>
      </c>
      <c r="BE16" s="26">
        <f t="shared" si="9"/>
        <v>33</v>
      </c>
      <c r="BF16" s="26">
        <v>19</v>
      </c>
      <c r="BG16" s="26">
        <v>14</v>
      </c>
      <c r="BH16" s="26">
        <f t="shared" si="10"/>
        <v>33</v>
      </c>
      <c r="BI16" s="26">
        <v>14</v>
      </c>
      <c r="BJ16" s="26">
        <v>17</v>
      </c>
      <c r="BK16" s="26">
        <f t="shared" si="11"/>
        <v>31</v>
      </c>
      <c r="BL16" s="26">
        <v>14</v>
      </c>
      <c r="BM16" s="26">
        <v>19</v>
      </c>
      <c r="BN16" s="26">
        <f t="shared" si="12"/>
        <v>33</v>
      </c>
      <c r="BO16" s="26">
        <v>19</v>
      </c>
      <c r="BP16" s="26">
        <v>18</v>
      </c>
      <c r="BQ16" s="26">
        <f t="shared" si="13"/>
        <v>37</v>
      </c>
      <c r="BR16" s="26">
        <v>21</v>
      </c>
      <c r="BS16" s="26">
        <v>12</v>
      </c>
      <c r="BT16" s="26">
        <f t="shared" si="14"/>
        <v>33</v>
      </c>
      <c r="BU16" s="26">
        <v>6</v>
      </c>
      <c r="BV16" s="26">
        <v>20</v>
      </c>
      <c r="BW16" s="26">
        <f t="shared" si="15"/>
        <v>26</v>
      </c>
      <c r="BX16" s="26">
        <v>8</v>
      </c>
      <c r="BY16" s="26">
        <v>12</v>
      </c>
      <c r="BZ16" s="26">
        <f t="shared" si="16"/>
        <v>20</v>
      </c>
      <c r="CA16" s="26">
        <v>10</v>
      </c>
      <c r="CB16" s="26">
        <v>19</v>
      </c>
      <c r="CC16" s="26">
        <f t="shared" si="17"/>
        <v>29</v>
      </c>
      <c r="CD16" s="26">
        <v>10</v>
      </c>
      <c r="CE16" s="26">
        <v>12</v>
      </c>
      <c r="CF16" s="26">
        <f t="shared" si="18"/>
        <v>22</v>
      </c>
      <c r="CG16" s="26">
        <v>13</v>
      </c>
      <c r="CH16" s="26">
        <v>19</v>
      </c>
      <c r="CI16" s="26">
        <f t="shared" si="19"/>
        <v>32</v>
      </c>
      <c r="CJ16" s="26">
        <v>13</v>
      </c>
      <c r="CK16" s="26">
        <v>15</v>
      </c>
      <c r="CL16" s="26">
        <f t="shared" si="20"/>
        <v>28</v>
      </c>
      <c r="CM16" s="26">
        <v>8</v>
      </c>
      <c r="CN16" s="26">
        <v>16</v>
      </c>
      <c r="CO16" s="26">
        <f t="shared" si="21"/>
        <v>24</v>
      </c>
      <c r="CP16" s="26">
        <v>10</v>
      </c>
      <c r="CQ16" s="26">
        <v>17</v>
      </c>
      <c r="CR16" s="26">
        <f t="shared" si="22"/>
        <v>27</v>
      </c>
      <c r="CS16" s="26">
        <v>7</v>
      </c>
      <c r="CT16" s="26">
        <v>14</v>
      </c>
      <c r="CU16" s="26">
        <f t="shared" si="23"/>
        <v>21</v>
      </c>
      <c r="CV16" s="26">
        <v>12</v>
      </c>
      <c r="CW16" s="26">
        <v>11</v>
      </c>
      <c r="CX16" s="26">
        <f t="shared" si="24"/>
        <v>23</v>
      </c>
      <c r="CY16" s="26">
        <v>5</v>
      </c>
      <c r="CZ16" s="26">
        <v>7</v>
      </c>
      <c r="DA16" s="26">
        <f t="shared" si="25"/>
        <v>12</v>
      </c>
      <c r="DB16" s="26">
        <v>14</v>
      </c>
      <c r="DC16" s="26">
        <v>10</v>
      </c>
      <c r="DD16" s="26">
        <f t="shared" si="29"/>
        <v>24</v>
      </c>
      <c r="DE16" s="26">
        <v>5</v>
      </c>
      <c r="DF16" s="26">
        <v>13</v>
      </c>
      <c r="DG16" s="26">
        <f t="shared" si="30"/>
        <v>18</v>
      </c>
      <c r="DH16" s="26">
        <v>12</v>
      </c>
      <c r="DI16" s="26">
        <v>7</v>
      </c>
      <c r="DJ16" s="26">
        <f t="shared" si="31"/>
        <v>19</v>
      </c>
      <c r="DK16" s="26">
        <v>9</v>
      </c>
      <c r="DL16" s="26">
        <v>6</v>
      </c>
      <c r="DM16" s="26">
        <f t="shared" si="32"/>
        <v>15</v>
      </c>
    </row>
    <row r="17" spans="1:117" ht="13.5" customHeight="1" x14ac:dyDescent="0.2">
      <c r="A17" s="16"/>
      <c r="F17" s="11">
        <f>IF(AM13&gt;0,(AM17/AM13),"")</f>
        <v>0.33751962323390894</v>
      </c>
      <c r="G17" s="11">
        <f>IF(AP13&gt;0,(AP17/AP13),"")</f>
        <v>0.31223628691983124</v>
      </c>
      <c r="H17" s="11">
        <f>IF(AS13&gt;0,(AS17/AS13),"")</f>
        <v>0.32096069868995636</v>
      </c>
      <c r="I17" s="11">
        <f>IF(AV13&gt;0,(AV17/AV13),"")</f>
        <v>0.36931818181818182</v>
      </c>
      <c r="J17" s="11">
        <f>IF(AY13&gt;0,(AY17/AY13),"")</f>
        <v>0.34057971014492755</v>
      </c>
      <c r="K17" s="11">
        <f>IF(BB13&gt;0,(BB17/BB13),"")</f>
        <v>0.36075949367088606</v>
      </c>
      <c r="L17" s="11">
        <f>IF(BE13&gt;0,(BE17/BE13),"")</f>
        <v>0.38427947598253276</v>
      </c>
      <c r="M17" s="11">
        <f>IF(BH13&gt;0,(BH17/BH13),"")</f>
        <v>0.44990548204158792</v>
      </c>
      <c r="N17" s="11">
        <f>IF(BK13&gt;0,(BK17/BK13),"")</f>
        <v>0.42857142857142855</v>
      </c>
      <c r="O17" s="11">
        <f>IF(BN13&gt;0,(BN17/BN13),"")</f>
        <v>0.42369477911646586</v>
      </c>
      <c r="P17" s="11">
        <f>IF(BQ13&gt;0,(BQ17/BQ13),"")</f>
        <v>0.43217054263565891</v>
      </c>
      <c r="Q17" s="11">
        <f>IF(BT13&gt;0,(BT17/BT13),"")</f>
        <v>0.46244131455399062</v>
      </c>
      <c r="R17" s="11">
        <f>IF(BW13&gt;0,(BW17/BW13),"")</f>
        <v>0.41163793103448276</v>
      </c>
      <c r="S17" s="11">
        <f>IF(BZ13&gt;0,(BZ17/BZ13),"")</f>
        <v>0.42964824120603012</v>
      </c>
      <c r="T17" s="11">
        <f>IF(CC13&gt;0,(CC17/CC13),"")</f>
        <v>0.50503018108651909</v>
      </c>
      <c r="U17" s="11">
        <f>IF(CF13&gt;0,(CF17/CF13),"")</f>
        <v>0.46638655462184875</v>
      </c>
      <c r="V17" s="11">
        <f t="shared" ref="V17" si="33">IF(CI13&gt;0,(CI17/CI13),"")</f>
        <v>0.45670995670995673</v>
      </c>
      <c r="W17" s="11">
        <f t="shared" si="27"/>
        <v>0.41647597254004576</v>
      </c>
      <c r="X17" s="11">
        <f>CO17/CO$13</f>
        <v>0.41093117408906882</v>
      </c>
      <c r="Y17" s="11">
        <f>CR17/CR$13</f>
        <v>0.53235908141962418</v>
      </c>
      <c r="Z17" s="11">
        <f t="shared" si="2"/>
        <v>0.55648535564853552</v>
      </c>
      <c r="AA17" s="11">
        <f t="shared" si="28"/>
        <v>0.52075471698113207</v>
      </c>
      <c r="AB17" s="11">
        <f>DA17/DA$13</f>
        <v>0.52173913043478259</v>
      </c>
      <c r="AC17" s="11">
        <f>DD17/DD$13</f>
        <v>0.5625</v>
      </c>
      <c r="AD17" s="11">
        <f>DG17/DG$13</f>
        <v>0.57545271629778671</v>
      </c>
      <c r="AE17" s="11">
        <f>DJ17/DJ$13</f>
        <v>0.51581508515815089</v>
      </c>
      <c r="AF17" s="11">
        <f>DM17/DM$13</f>
        <v>0.56866952789699576</v>
      </c>
      <c r="AG17" s="34"/>
      <c r="AJ17" s="5" t="s">
        <v>88</v>
      </c>
      <c r="AK17" s="26">
        <f t="shared" ref="AK17:CK17" si="34">SUM(AK14:AK16)</f>
        <v>90</v>
      </c>
      <c r="AL17" s="26">
        <f t="shared" si="34"/>
        <v>125</v>
      </c>
      <c r="AM17" s="26">
        <f t="shared" si="34"/>
        <v>215</v>
      </c>
      <c r="AN17" s="26">
        <f t="shared" si="34"/>
        <v>73</v>
      </c>
      <c r="AO17" s="26">
        <f t="shared" si="34"/>
        <v>75</v>
      </c>
      <c r="AP17" s="26">
        <f t="shared" si="34"/>
        <v>148</v>
      </c>
      <c r="AQ17" s="26">
        <f t="shared" si="34"/>
        <v>66</v>
      </c>
      <c r="AR17" s="26">
        <f t="shared" si="34"/>
        <v>81</v>
      </c>
      <c r="AS17" s="26">
        <f t="shared" si="34"/>
        <v>147</v>
      </c>
      <c r="AT17" s="26">
        <f t="shared" si="34"/>
        <v>73</v>
      </c>
      <c r="AU17" s="26">
        <f t="shared" si="34"/>
        <v>122</v>
      </c>
      <c r="AV17" s="26">
        <f t="shared" si="34"/>
        <v>195</v>
      </c>
      <c r="AW17" s="26">
        <f t="shared" si="34"/>
        <v>70</v>
      </c>
      <c r="AX17" s="26">
        <f t="shared" si="34"/>
        <v>118</v>
      </c>
      <c r="AY17" s="26">
        <f t="shared" si="34"/>
        <v>188</v>
      </c>
      <c r="AZ17" s="26">
        <f t="shared" si="34"/>
        <v>87</v>
      </c>
      <c r="BA17" s="26">
        <f t="shared" si="34"/>
        <v>141</v>
      </c>
      <c r="BB17" s="26">
        <f t="shared" si="34"/>
        <v>228</v>
      </c>
      <c r="BC17" s="26">
        <f t="shared" si="34"/>
        <v>61</v>
      </c>
      <c r="BD17" s="26">
        <f t="shared" si="34"/>
        <v>115</v>
      </c>
      <c r="BE17" s="26">
        <f t="shared" si="34"/>
        <v>176</v>
      </c>
      <c r="BF17" s="26">
        <f t="shared" si="34"/>
        <v>112</v>
      </c>
      <c r="BG17" s="26">
        <f t="shared" si="34"/>
        <v>126</v>
      </c>
      <c r="BH17" s="26">
        <f t="shared" si="34"/>
        <v>238</v>
      </c>
      <c r="BI17" s="26">
        <f t="shared" si="34"/>
        <v>96</v>
      </c>
      <c r="BJ17" s="26">
        <f t="shared" si="34"/>
        <v>135</v>
      </c>
      <c r="BK17" s="26">
        <f t="shared" si="34"/>
        <v>231</v>
      </c>
      <c r="BL17" s="26">
        <f t="shared" si="34"/>
        <v>84</v>
      </c>
      <c r="BM17" s="26">
        <f t="shared" si="34"/>
        <v>127</v>
      </c>
      <c r="BN17" s="26">
        <f t="shared" si="34"/>
        <v>211</v>
      </c>
      <c r="BO17" s="26">
        <f t="shared" si="34"/>
        <v>76</v>
      </c>
      <c r="BP17" s="26">
        <f t="shared" si="34"/>
        <v>147</v>
      </c>
      <c r="BQ17" s="26">
        <f t="shared" si="34"/>
        <v>223</v>
      </c>
      <c r="BR17" s="26">
        <f t="shared" si="34"/>
        <v>80</v>
      </c>
      <c r="BS17" s="26">
        <f t="shared" si="34"/>
        <v>117</v>
      </c>
      <c r="BT17" s="26">
        <f t="shared" si="34"/>
        <v>197</v>
      </c>
      <c r="BU17" s="26">
        <f t="shared" si="34"/>
        <v>63</v>
      </c>
      <c r="BV17" s="26">
        <f t="shared" si="34"/>
        <v>128</v>
      </c>
      <c r="BW17" s="26">
        <f t="shared" si="34"/>
        <v>191</v>
      </c>
      <c r="BX17" s="26">
        <f t="shared" si="34"/>
        <v>61</v>
      </c>
      <c r="BY17" s="26">
        <f t="shared" si="34"/>
        <v>110</v>
      </c>
      <c r="BZ17" s="26">
        <f t="shared" si="34"/>
        <v>171</v>
      </c>
      <c r="CA17" s="26">
        <f t="shared" si="34"/>
        <v>97</v>
      </c>
      <c r="CB17" s="26">
        <f t="shared" si="34"/>
        <v>154</v>
      </c>
      <c r="CC17" s="26">
        <f t="shared" si="34"/>
        <v>251</v>
      </c>
      <c r="CD17" s="26">
        <f t="shared" si="34"/>
        <v>83</v>
      </c>
      <c r="CE17" s="26">
        <f t="shared" si="34"/>
        <v>139</v>
      </c>
      <c r="CF17" s="26">
        <f t="shared" si="34"/>
        <v>222</v>
      </c>
      <c r="CG17" s="26">
        <f t="shared" si="34"/>
        <v>75</v>
      </c>
      <c r="CH17" s="26">
        <f t="shared" si="34"/>
        <v>136</v>
      </c>
      <c r="CI17" s="26">
        <f t="shared" si="34"/>
        <v>211</v>
      </c>
      <c r="CJ17" s="26">
        <f t="shared" si="34"/>
        <v>71</v>
      </c>
      <c r="CK17" s="26">
        <f t="shared" si="34"/>
        <v>111</v>
      </c>
      <c r="CL17" s="26">
        <f>SUM(CL14:CL16)</f>
        <v>182</v>
      </c>
      <c r="CM17" s="26">
        <f t="shared" ref="CM17:CN17" si="35">SUM(CM14:CM16)</f>
        <v>74</v>
      </c>
      <c r="CN17" s="26">
        <f t="shared" si="35"/>
        <v>129</v>
      </c>
      <c r="CO17" s="26">
        <f>SUM(CO14:CO16)</f>
        <v>203</v>
      </c>
      <c r="CP17" s="26">
        <f>SUM(CP14:CP16)</f>
        <v>99</v>
      </c>
      <c r="CQ17" s="26">
        <f t="shared" ref="CQ17" si="36">SUM(CQ14:CQ16)</f>
        <v>156</v>
      </c>
      <c r="CR17" s="26">
        <f>SUM(CR14:CR16)</f>
        <v>255</v>
      </c>
      <c r="CS17" s="26">
        <f>SUM(CS14:CS16)</f>
        <v>104</v>
      </c>
      <c r="CT17" s="26">
        <f t="shared" ref="CT17" si="37">SUM(CT14:CT16)</f>
        <v>162</v>
      </c>
      <c r="CU17" s="26">
        <f t="shared" ref="CU17:DA17" si="38">SUM(CU14:CU16)</f>
        <v>266</v>
      </c>
      <c r="CV17" s="26">
        <f t="shared" si="38"/>
        <v>113</v>
      </c>
      <c r="CW17" s="26">
        <f t="shared" si="38"/>
        <v>163</v>
      </c>
      <c r="CX17" s="26">
        <f t="shared" si="38"/>
        <v>276</v>
      </c>
      <c r="CY17" s="26">
        <f t="shared" si="38"/>
        <v>88</v>
      </c>
      <c r="CZ17" s="26">
        <f t="shared" si="38"/>
        <v>152</v>
      </c>
      <c r="DA17" s="26">
        <f t="shared" si="38"/>
        <v>240</v>
      </c>
      <c r="DB17" s="26">
        <f t="shared" ref="DB17:DD17" si="39">SUM(DB14:DB16)</f>
        <v>107</v>
      </c>
      <c r="DC17" s="26">
        <f t="shared" si="39"/>
        <v>172</v>
      </c>
      <c r="DD17" s="26">
        <f t="shared" si="39"/>
        <v>279</v>
      </c>
      <c r="DE17" s="26">
        <f t="shared" ref="DE17:DG17" si="40">SUM(DE14:DE16)</f>
        <v>115</v>
      </c>
      <c r="DF17" s="26">
        <f t="shared" si="40"/>
        <v>171</v>
      </c>
      <c r="DG17" s="26">
        <f t="shared" si="40"/>
        <v>286</v>
      </c>
      <c r="DH17" s="26">
        <f t="shared" ref="DH17:DJ17" si="41">SUM(DH14:DH16)</f>
        <v>97</v>
      </c>
      <c r="DI17" s="26">
        <f t="shared" si="41"/>
        <v>115</v>
      </c>
      <c r="DJ17" s="26">
        <f t="shared" si="41"/>
        <v>212</v>
      </c>
      <c r="DK17" s="26">
        <f t="shared" ref="DK17:DM17" si="42">SUM(DK14:DK16)</f>
        <v>104</v>
      </c>
      <c r="DL17" s="26">
        <f t="shared" si="42"/>
        <v>161</v>
      </c>
      <c r="DM17" s="26">
        <f t="shared" si="42"/>
        <v>265</v>
      </c>
    </row>
    <row r="18" spans="1:117" ht="13.5" customHeight="1" x14ac:dyDescent="0.2">
      <c r="A18" s="16"/>
      <c r="C18" s="2" t="s">
        <v>25</v>
      </c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34"/>
    </row>
    <row r="19" spans="1:117" ht="13.5" customHeight="1" x14ac:dyDescent="0.2">
      <c r="A19" s="16"/>
      <c r="D19" s="1" t="s">
        <v>65</v>
      </c>
      <c r="F19" s="8">
        <f>AK13</f>
        <v>296</v>
      </c>
      <c r="G19" s="8">
        <f>AN13</f>
        <v>250</v>
      </c>
      <c r="H19" s="8">
        <f>AQ13</f>
        <v>227</v>
      </c>
      <c r="I19" s="8">
        <f>AT13</f>
        <v>229</v>
      </c>
      <c r="J19" s="8">
        <f>AW13</f>
        <v>237</v>
      </c>
      <c r="K19" s="8">
        <f>AZ13</f>
        <v>281</v>
      </c>
      <c r="L19" s="8">
        <f>BC13</f>
        <v>216</v>
      </c>
      <c r="M19" s="8">
        <f>BF13</f>
        <v>254</v>
      </c>
      <c r="N19" s="8">
        <f>BI13</f>
        <v>265</v>
      </c>
      <c r="O19" s="8">
        <f>BL13</f>
        <v>219</v>
      </c>
      <c r="P19" s="8">
        <f>BO13</f>
        <v>203</v>
      </c>
      <c r="Q19" s="8">
        <f>BR13</f>
        <v>192</v>
      </c>
      <c r="R19" s="8">
        <f>BU13</f>
        <v>184</v>
      </c>
      <c r="S19" s="8">
        <f>BX13</f>
        <v>163</v>
      </c>
      <c r="T19" s="8">
        <f>CA13</f>
        <v>209</v>
      </c>
      <c r="U19" s="8">
        <f>CD13</f>
        <v>203</v>
      </c>
      <c r="V19" s="8">
        <f>CG13</f>
        <v>182</v>
      </c>
      <c r="W19" s="8">
        <f>CJ13</f>
        <v>193</v>
      </c>
      <c r="X19" s="8">
        <f>CM13</f>
        <v>199</v>
      </c>
      <c r="Y19" s="8">
        <f>CP13</f>
        <v>197</v>
      </c>
      <c r="Z19" s="8">
        <f>CS13</f>
        <v>209</v>
      </c>
      <c r="AA19" s="8">
        <f>CV13</f>
        <v>217</v>
      </c>
      <c r="AB19" s="8">
        <f>CY13</f>
        <v>177</v>
      </c>
      <c r="AC19" s="8">
        <f>DB13</f>
        <v>196</v>
      </c>
      <c r="AD19" s="8">
        <f>DE13</f>
        <v>214</v>
      </c>
      <c r="AE19" s="8">
        <f>DH13</f>
        <v>183</v>
      </c>
      <c r="AF19" s="8">
        <f>DK13</f>
        <v>215</v>
      </c>
      <c r="AG19" s="34"/>
    </row>
    <row r="20" spans="1:117" ht="13.5" customHeight="1" x14ac:dyDescent="0.2">
      <c r="A20" s="16"/>
      <c r="D20" s="11" t="s">
        <v>59</v>
      </c>
      <c r="E20" s="1" t="s">
        <v>60</v>
      </c>
      <c r="F20" s="11">
        <f>IF(AK13&gt;0,(AK14/AK13),"")</f>
        <v>9.1216216216216214E-2</v>
      </c>
      <c r="G20" s="11">
        <f>IF(AN13&gt;0,(AN14/AN13),"")</f>
        <v>7.1999999999999995E-2</v>
      </c>
      <c r="H20" s="11">
        <f>IF(AQ13&gt;0,(AQ14/AQ13),"")</f>
        <v>7.4889867841409691E-2</v>
      </c>
      <c r="I20" s="11">
        <f>IF(AT13&gt;0,(AT14/AT13),"")</f>
        <v>8.296943231441048E-2</v>
      </c>
      <c r="J20" s="11">
        <f>IF(AW13&gt;0,(AW14/AW13),"")</f>
        <v>0.13080168776371309</v>
      </c>
      <c r="K20" s="11">
        <f>IF(AZ13&gt;0,(AZ14/AZ13),"")</f>
        <v>7.1174377224199295E-2</v>
      </c>
      <c r="L20" s="11">
        <f>IF(BC13&gt;0,(BC14/BC13),"")</f>
        <v>5.5555555555555552E-2</v>
      </c>
      <c r="M20" s="11">
        <f>IF(BF13&gt;0,(BF14/BF13),"")</f>
        <v>0.18110236220472442</v>
      </c>
      <c r="N20" s="11">
        <f>IF(BI13&gt;0,(BI14/BI13),"")</f>
        <v>0.16226415094339622</v>
      </c>
      <c r="O20" s="11">
        <f>IF(BL13&gt;0,(BL14/BL13),"")</f>
        <v>0.15981735159817351</v>
      </c>
      <c r="P20" s="11">
        <f>IF(BO13&gt;0,(BO14/BO13),"")</f>
        <v>0.11822660098522167</v>
      </c>
      <c r="Q20" s="11">
        <f>IF(BR13&gt;0,(BR14/BR13),"")</f>
        <v>0.15104166666666666</v>
      </c>
      <c r="R20" s="11">
        <f>IF(BU13&gt;0,(BU14/BU13),"")</f>
        <v>0.14130434782608695</v>
      </c>
      <c r="S20" s="11">
        <f>IF(BX13&gt;0,(BX14/BX13),"")</f>
        <v>0.15337423312883436</v>
      </c>
      <c r="T20" s="11">
        <f>IF(CA13&gt;0,(CA14/CA13),"")</f>
        <v>0.19617224880382775</v>
      </c>
      <c r="U20" s="11">
        <f>IF(CD13&gt;0,(CD14/CD13),"")</f>
        <v>0.1625615763546798</v>
      </c>
      <c r="V20" s="11">
        <f>IF(CG13&gt;0,(CG14/CG13),"")</f>
        <v>0.13736263736263737</v>
      </c>
      <c r="W20" s="11">
        <f>CJ14/CJ$13</f>
        <v>0.17616580310880828</v>
      </c>
      <c r="X20" s="11">
        <f>CM14/CM$13</f>
        <v>0.17085427135678391</v>
      </c>
      <c r="Y20" s="11">
        <f>CP14/CP$13</f>
        <v>0.25888324873096447</v>
      </c>
      <c r="Z20" s="11">
        <f>CS14/CS$13</f>
        <v>0.26794258373205743</v>
      </c>
      <c r="AA20" s="11">
        <f>CV14/CV$13</f>
        <v>0.28110599078341014</v>
      </c>
      <c r="AB20" s="11">
        <f>CY14/CY$13</f>
        <v>0.2824858757062147</v>
      </c>
      <c r="AC20" s="11">
        <f>DB14/DB$13</f>
        <v>0.26020408163265307</v>
      </c>
      <c r="AD20" s="11">
        <f>DE14/DE$13</f>
        <v>0.31775700934579437</v>
      </c>
      <c r="AE20" s="11">
        <f>DH14/DH$13</f>
        <v>0.29508196721311475</v>
      </c>
      <c r="AF20" s="11">
        <f>DK14/DK$13</f>
        <v>0.30697674418604654</v>
      </c>
      <c r="AG20" s="34"/>
    </row>
    <row r="21" spans="1:117" ht="13.5" customHeight="1" x14ac:dyDescent="0.2">
      <c r="A21" s="16"/>
      <c r="E21" s="1" t="s">
        <v>61</v>
      </c>
      <c r="F21" s="11">
        <f>IF(AK13&gt;0,(AK15/AK13),"")</f>
        <v>0.13513513513513514</v>
      </c>
      <c r="G21" s="11">
        <f>IF(AN13&gt;0,(AN15/AN13),"")</f>
        <v>0.156</v>
      </c>
      <c r="H21" s="11">
        <f>IF(AQ13&gt;0,(AQ15/AQ13),"")</f>
        <v>0.14977973568281938</v>
      </c>
      <c r="I21" s="11">
        <f>IF(AT13&gt;0,(AT15/AT13),"")</f>
        <v>0.1703056768558952</v>
      </c>
      <c r="J21" s="11">
        <f>IF(AW13&gt;0,(AW15/AW13),"")</f>
        <v>0.12236286919831224</v>
      </c>
      <c r="K21" s="11">
        <f>IF(AZ13&gt;0,(AZ15/AZ13),"")</f>
        <v>0.16725978647686832</v>
      </c>
      <c r="L21" s="11">
        <f>IF(BC13&gt;0,(BC15/BC13),"")</f>
        <v>0.16203703703703703</v>
      </c>
      <c r="M21" s="11">
        <f>IF(BF13&gt;0,(BF15/BF13),"")</f>
        <v>0.18503937007874016</v>
      </c>
      <c r="N21" s="11">
        <f>IF(BI13&gt;0,(BI15/BI13),"")</f>
        <v>0.14716981132075471</v>
      </c>
      <c r="O21" s="11">
        <f>IF(BL13&gt;0,(BL15/BL13),"")</f>
        <v>0.15981735159817351</v>
      </c>
      <c r="P21" s="11">
        <f>IF(BO13&gt;0,(BO15/BO13),"")</f>
        <v>0.1625615763546798</v>
      </c>
      <c r="Q21" s="11">
        <f>IF(BR13&gt;0,(BR15/BR13),"")</f>
        <v>0.15625</v>
      </c>
      <c r="R21" s="11">
        <f>IF(BU13&gt;0,(BU15/BU13),"")</f>
        <v>0.16847826086956522</v>
      </c>
      <c r="S21" s="11">
        <f>IF(BX13&gt;0,(BX15/BX13),"")</f>
        <v>0.17177914110429449</v>
      </c>
      <c r="T21" s="11">
        <f>IF(CA13&gt;0,(CA15/CA13),"")</f>
        <v>0.22009569377990432</v>
      </c>
      <c r="U21" s="11">
        <f>IF(CD13&gt;0,(CD15/CD13),"")</f>
        <v>0.19704433497536947</v>
      </c>
      <c r="V21" s="11">
        <f>IF(CG13&gt;0,(CG15/CG13),"")</f>
        <v>0.2032967032967033</v>
      </c>
      <c r="W21" s="11">
        <f>CJ15/CJ$13</f>
        <v>0.12435233160621761</v>
      </c>
      <c r="X21" s="11">
        <f>CM15/CM$13</f>
        <v>0.16080402010050251</v>
      </c>
      <c r="Y21" s="11">
        <f>CP15/CP$13</f>
        <v>0.19289340101522842</v>
      </c>
      <c r="Z21" s="11">
        <f>CS15/CS$13</f>
        <v>0.19617224880382775</v>
      </c>
      <c r="AA21" s="11">
        <f>CV15/CV$13</f>
        <v>0.18433179723502305</v>
      </c>
      <c r="AB21" s="11">
        <f>CY15/CY$13</f>
        <v>0.1864406779661017</v>
      </c>
      <c r="AC21" s="11">
        <f>DB15/DB$13</f>
        <v>0.21428571428571427</v>
      </c>
      <c r="AD21" s="11">
        <f>DE15/DE$13</f>
        <v>0.19626168224299065</v>
      </c>
      <c r="AE21" s="11">
        <f>DH15/DH$13</f>
        <v>0.16939890710382513</v>
      </c>
      <c r="AF21" s="11">
        <f>DK15/DK$13</f>
        <v>0.13488372093023257</v>
      </c>
      <c r="AG21" s="34"/>
      <c r="AI21" s="2"/>
      <c r="AJ21" s="2"/>
    </row>
    <row r="22" spans="1:117" ht="13.5" customHeight="1" x14ac:dyDescent="0.2">
      <c r="A22" s="16"/>
      <c r="E22" s="1" t="s">
        <v>62</v>
      </c>
      <c r="F22" s="13">
        <f>IF(AK13&gt;0,(AK16/AK13),"")</f>
        <v>7.77027027027027E-2</v>
      </c>
      <c r="G22" s="13">
        <f>IF(AN13&gt;0,(AN16/AN13),"")</f>
        <v>6.4000000000000001E-2</v>
      </c>
      <c r="H22" s="13">
        <f>IF(AQ13&gt;0,(AQ16/AQ13),"")</f>
        <v>6.6079295154185022E-2</v>
      </c>
      <c r="I22" s="13">
        <f>IF(AT13&gt;0,(AT16/AT13),"")</f>
        <v>6.5502183406113537E-2</v>
      </c>
      <c r="J22" s="13">
        <f>IF(AW13&gt;0,(AW16/AW13),"")</f>
        <v>4.2194092827004218E-2</v>
      </c>
      <c r="K22" s="13">
        <f>IF(AZ13&gt;0,(AZ16/AZ13),"")</f>
        <v>7.1174377224199295E-2</v>
      </c>
      <c r="L22" s="13">
        <f>IF(BC13&gt;0,(BC16/BC13),"")</f>
        <v>6.4814814814814811E-2</v>
      </c>
      <c r="M22" s="13">
        <f>IF(BF13&gt;0,(BF16/BF13),"")</f>
        <v>7.4803149606299218E-2</v>
      </c>
      <c r="N22" s="13">
        <f>IF(BI13&gt;0,(BI16/BI13),"")</f>
        <v>5.2830188679245285E-2</v>
      </c>
      <c r="O22" s="13">
        <f>IF(BL13&gt;0,(BL16/BL13),"")</f>
        <v>6.3926940639269403E-2</v>
      </c>
      <c r="P22" s="13">
        <f>IF(BO13&gt;0,(BO16/BO13),"")</f>
        <v>9.3596059113300489E-2</v>
      </c>
      <c r="Q22" s="13">
        <f>IF(BR13&gt;0,(BR16/BR13),"")</f>
        <v>0.109375</v>
      </c>
      <c r="R22" s="13">
        <f>IF(BU13&gt;0,(BU16/BU13),"")</f>
        <v>3.2608695652173912E-2</v>
      </c>
      <c r="S22" s="13">
        <f>IF(BX13&gt;0,(BX16/BX13),"")</f>
        <v>4.9079754601226995E-2</v>
      </c>
      <c r="T22" s="13">
        <f>IF(CA13&gt;0,(CA16/CA13),"")</f>
        <v>4.784688995215311E-2</v>
      </c>
      <c r="U22" s="13">
        <f>IF(CD13&gt;0,(CD16/CD13),"")</f>
        <v>4.9261083743842367E-2</v>
      </c>
      <c r="V22" s="13">
        <f>IF(CG13&gt;0,(CG16/CG13),"")</f>
        <v>7.1428571428571425E-2</v>
      </c>
      <c r="W22" s="13">
        <f>CJ16/CJ$13</f>
        <v>6.7357512953367879E-2</v>
      </c>
      <c r="X22" s="13">
        <f>CM16/CM$13</f>
        <v>4.0201005025125629E-2</v>
      </c>
      <c r="Y22" s="13">
        <f>CP16/CP$13</f>
        <v>5.0761421319796954E-2</v>
      </c>
      <c r="Z22" s="13">
        <f>CS16/CS$13</f>
        <v>3.3492822966507178E-2</v>
      </c>
      <c r="AA22" s="13">
        <f>CV16/CV$13</f>
        <v>5.5299539170506916E-2</v>
      </c>
      <c r="AB22" s="13">
        <f>CY16/CY$13</f>
        <v>2.8248587570621469E-2</v>
      </c>
      <c r="AC22" s="13">
        <f>DB16/DB$13</f>
        <v>7.1428571428571425E-2</v>
      </c>
      <c r="AD22" s="13">
        <f>DE16/DE$13</f>
        <v>2.336448598130841E-2</v>
      </c>
      <c r="AE22" s="13">
        <f>DH16/DH$13</f>
        <v>6.5573770491803282E-2</v>
      </c>
      <c r="AF22" s="13">
        <f>DK16/DK$13</f>
        <v>4.1860465116279069E-2</v>
      </c>
      <c r="AG22" s="34"/>
      <c r="AI22" s="2"/>
      <c r="AJ22" s="2"/>
    </row>
    <row r="23" spans="1:117" ht="13.5" customHeight="1" x14ac:dyDescent="0.2">
      <c r="A23" s="16"/>
      <c r="F23" s="11">
        <f>IF(AK13&gt;0,(AK17/AK13),"")</f>
        <v>0.30405405405405406</v>
      </c>
      <c r="G23" s="11">
        <f>IF(AN13&gt;0,(AN17/AN13),"")</f>
        <v>0.29199999999999998</v>
      </c>
      <c r="H23" s="11">
        <f>IF(AQ13&gt;0,(AQ17/AQ13),"")</f>
        <v>0.29074889867841408</v>
      </c>
      <c r="I23" s="11">
        <f>IF(AT13&gt;0,(AT17/AT13),"")</f>
        <v>0.31877729257641924</v>
      </c>
      <c r="J23" s="11">
        <f>IF(AW13&gt;0,(AW17/AW13),"")</f>
        <v>0.29535864978902954</v>
      </c>
      <c r="K23" s="11">
        <f>IF(AZ13&gt;0,(AZ17/AZ13),"")</f>
        <v>0.30960854092526691</v>
      </c>
      <c r="L23" s="11">
        <f>IF(BC13&gt;0,(BC17/BC13),"")</f>
        <v>0.28240740740740738</v>
      </c>
      <c r="M23" s="11">
        <f>IF(BF13&gt;0,(BF17/BF13),"")</f>
        <v>0.44094488188976377</v>
      </c>
      <c r="N23" s="11">
        <f>IF(BI13&gt;0,(BI17/BI13),"")</f>
        <v>0.3622641509433962</v>
      </c>
      <c r="O23" s="11">
        <f>IF(BL13&gt;0,(BL17/BL13),"")</f>
        <v>0.38356164383561642</v>
      </c>
      <c r="P23" s="11">
        <f>IF(BO13&gt;0,(BO17/BO13),"")</f>
        <v>0.37438423645320196</v>
      </c>
      <c r="Q23" s="11">
        <f>IF(BR13&gt;0,(BR17/BR13),"")</f>
        <v>0.41666666666666669</v>
      </c>
      <c r="R23" s="11">
        <f>IF(BU13&gt;0,(BU17/BU13),"")</f>
        <v>0.34239130434782611</v>
      </c>
      <c r="S23" s="11">
        <f>IF(BX13&gt;0,(BX17/BX13),"")</f>
        <v>0.37423312883435583</v>
      </c>
      <c r="T23" s="11">
        <f>IF(CA13&gt;0,(CA17/CA13),"")</f>
        <v>0.46411483253588515</v>
      </c>
      <c r="U23" s="11">
        <f>IF(CD13&gt;0,(CD17/CD13),"")</f>
        <v>0.40886699507389163</v>
      </c>
      <c r="V23" s="11">
        <f>IF(CG13&gt;0,(CG17/CG13),"")</f>
        <v>0.41208791208791207</v>
      </c>
      <c r="W23" s="11">
        <f>CJ17/CJ$13</f>
        <v>0.36787564766839376</v>
      </c>
      <c r="X23" s="11">
        <f>CM17/CM$13</f>
        <v>0.37185929648241206</v>
      </c>
      <c r="Y23" s="11">
        <f>CP17/CP$13</f>
        <v>0.5025380710659898</v>
      </c>
      <c r="Z23" s="11">
        <f>CS17/CS$13</f>
        <v>0.49760765550239233</v>
      </c>
      <c r="AA23" s="11">
        <f>CV17/CV$13</f>
        <v>0.52073732718894006</v>
      </c>
      <c r="AB23" s="11">
        <f>CY17/CY$13</f>
        <v>0.49717514124293788</v>
      </c>
      <c r="AC23" s="11">
        <f>DB17/DB$13</f>
        <v>0.54591836734693877</v>
      </c>
      <c r="AD23" s="11">
        <f>DE17/DE$13</f>
        <v>0.53738317757009346</v>
      </c>
      <c r="AE23" s="11">
        <f>DH17/DH$13</f>
        <v>0.5300546448087432</v>
      </c>
      <c r="AF23" s="11">
        <f>DK17/DK$13</f>
        <v>0.48372093023255813</v>
      </c>
      <c r="AG23" s="34"/>
      <c r="AI23" s="2"/>
      <c r="AJ23" s="2"/>
    </row>
    <row r="24" spans="1:117" ht="13.5" customHeight="1" x14ac:dyDescent="0.2">
      <c r="A24" s="16"/>
      <c r="C24" s="2" t="s">
        <v>26</v>
      </c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34"/>
      <c r="AI24" s="2"/>
      <c r="AJ24" s="2"/>
    </row>
    <row r="25" spans="1:117" ht="13.5" customHeight="1" x14ac:dyDescent="0.2">
      <c r="A25" s="16"/>
      <c r="D25" s="1" t="s">
        <v>65</v>
      </c>
      <c r="F25" s="8">
        <f>AL13</f>
        <v>341</v>
      </c>
      <c r="G25" s="8">
        <f>AO13</f>
        <v>224</v>
      </c>
      <c r="H25" s="8">
        <f>AR13</f>
        <v>231</v>
      </c>
      <c r="I25" s="8">
        <f>AU13</f>
        <v>299</v>
      </c>
      <c r="J25" s="8">
        <f>AX13</f>
        <v>315</v>
      </c>
      <c r="K25" s="8">
        <f>BA13</f>
        <v>351</v>
      </c>
      <c r="L25" s="8">
        <f>BD13</f>
        <v>242</v>
      </c>
      <c r="M25" s="8">
        <f>BG13</f>
        <v>275</v>
      </c>
      <c r="N25" s="8">
        <f>BJ13</f>
        <v>274</v>
      </c>
      <c r="O25" s="8">
        <f>BM13</f>
        <v>279</v>
      </c>
      <c r="P25" s="8">
        <f>BP13</f>
        <v>313</v>
      </c>
      <c r="Q25" s="8">
        <f>BS13</f>
        <v>234</v>
      </c>
      <c r="R25" s="8">
        <f>BV13</f>
        <v>280</v>
      </c>
      <c r="S25" s="8">
        <f>BY13</f>
        <v>235</v>
      </c>
      <c r="T25" s="8">
        <f>CB13</f>
        <v>288</v>
      </c>
      <c r="U25" s="8">
        <f>CE13</f>
        <v>273</v>
      </c>
      <c r="V25" s="8">
        <f>CH13</f>
        <v>280</v>
      </c>
      <c r="W25" s="8">
        <f>CK13</f>
        <v>244</v>
      </c>
      <c r="X25" s="8">
        <f>CN13</f>
        <v>295</v>
      </c>
      <c r="Y25" s="8">
        <f>CQ13</f>
        <v>282</v>
      </c>
      <c r="Z25" s="8">
        <f>CT13</f>
        <v>269</v>
      </c>
      <c r="AA25" s="8">
        <f>CW13</f>
        <v>313</v>
      </c>
      <c r="AB25" s="8">
        <f>CZ13</f>
        <v>283</v>
      </c>
      <c r="AC25" s="8">
        <f>DC13</f>
        <v>300</v>
      </c>
      <c r="AD25" s="8">
        <f>DF13</f>
        <v>283</v>
      </c>
      <c r="AE25" s="8">
        <f>DI13</f>
        <v>228</v>
      </c>
      <c r="AF25" s="8">
        <f>DL13</f>
        <v>251</v>
      </c>
      <c r="AG25" s="34"/>
      <c r="AI25" s="2"/>
      <c r="AJ25" s="2"/>
    </row>
    <row r="26" spans="1:117" ht="13.5" customHeight="1" x14ac:dyDescent="0.2">
      <c r="A26" s="16"/>
      <c r="D26" s="11" t="s">
        <v>59</v>
      </c>
      <c r="E26" s="1" t="s">
        <v>60</v>
      </c>
      <c r="F26" s="11">
        <f>IF(AL13&gt;0,(AL14/AL13),"")</f>
        <v>0.12903225806451613</v>
      </c>
      <c r="G26" s="11">
        <f>IF(AO13&gt;0,(AO14/AO13),"")</f>
        <v>0.13839285714285715</v>
      </c>
      <c r="H26" s="11">
        <f>IF(AR13&gt;0,(AR14/AR13),"")</f>
        <v>0.15151515151515152</v>
      </c>
      <c r="I26" s="11">
        <f>IF(AU13&gt;0,(AU14/AU13),"")</f>
        <v>0.1806020066889632</v>
      </c>
      <c r="J26" s="11">
        <f>IF(AX13&gt;0,(AX14/AX13),"")</f>
        <v>0.17142857142857143</v>
      </c>
      <c r="K26" s="11">
        <f>IF(BA13&gt;0,(BA14/BA13),"")</f>
        <v>0.16524216524216523</v>
      </c>
      <c r="L26" s="11">
        <f>IF(BD13&gt;0,(BD14/BD13),"")</f>
        <v>0.19834710743801653</v>
      </c>
      <c r="M26" s="11">
        <f>IF(BG13&gt;0,(BG14/BG13),"")</f>
        <v>0.24363636363636362</v>
      </c>
      <c r="N26" s="11">
        <f>IF(BJ13&gt;0,(BJ14/BJ13),"")</f>
        <v>0.28832116788321166</v>
      </c>
      <c r="O26" s="11">
        <f>IF(BM13&gt;0,(BM14/BM13),"")</f>
        <v>0.23297491039426524</v>
      </c>
      <c r="P26" s="11">
        <f>IF(BP13&gt;0,(BP14/BP13),"")</f>
        <v>0.2268370607028754</v>
      </c>
      <c r="Q26" s="11">
        <f>IF(BS13&gt;0,(BS14/BS13),"")</f>
        <v>0.28632478632478631</v>
      </c>
      <c r="R26" s="11">
        <f>IF(BV13&gt;0,(BV14/BV13),"")</f>
        <v>0.25357142857142856</v>
      </c>
      <c r="S26" s="11">
        <f>IF(BY13&gt;0,(BY14/BY13),"")</f>
        <v>0.24255319148936169</v>
      </c>
      <c r="T26" s="11">
        <f>IF(CB13&gt;0,(CB14/CB13),"")</f>
        <v>0.28819444444444442</v>
      </c>
      <c r="U26" s="11">
        <f>IF(CE13&gt;0,(CE14/CE13),"")</f>
        <v>0.26739926739926739</v>
      </c>
      <c r="V26" s="11">
        <f>IF(CH13&gt;0,(CH14/CH13),"")</f>
        <v>0.24642857142857144</v>
      </c>
      <c r="W26" s="11">
        <f>CK14/CK$13</f>
        <v>0.23770491803278687</v>
      </c>
      <c r="X26" s="11">
        <f>CN14/CN$13</f>
        <v>0.25423728813559321</v>
      </c>
      <c r="Y26" s="11">
        <f>CQ14/CQ$13</f>
        <v>0.31914893617021278</v>
      </c>
      <c r="Z26" s="11">
        <f>CT14/CT$13</f>
        <v>0.36431226765799257</v>
      </c>
      <c r="AA26" s="11">
        <f>CW14/CW$13</f>
        <v>0.34185303514376997</v>
      </c>
      <c r="AB26" s="11">
        <f>CZ14/CZ$13</f>
        <v>0.34982332155477031</v>
      </c>
      <c r="AC26" s="11">
        <f>DC14/DC$13</f>
        <v>0.39</v>
      </c>
      <c r="AD26" s="11">
        <f>DF14/DF$13</f>
        <v>0.41342756183745583</v>
      </c>
      <c r="AE26" s="11">
        <f>DI14/DI$13</f>
        <v>0.32017543859649122</v>
      </c>
      <c r="AF26" s="11">
        <f>DL14/DL$13</f>
        <v>0.41035856573705182</v>
      </c>
      <c r="AG26" s="34"/>
      <c r="AI26" s="2"/>
      <c r="AJ26" s="2"/>
    </row>
    <row r="27" spans="1:117" ht="13.5" customHeight="1" x14ac:dyDescent="0.2">
      <c r="A27" s="16"/>
      <c r="E27" s="1" t="s">
        <v>61</v>
      </c>
      <c r="F27" s="11">
        <f>IF(AL13&gt;0,(AL15/AL13),"")</f>
        <v>0.19354838709677419</v>
      </c>
      <c r="G27" s="11">
        <f>IF(AO13&gt;0,(AO15/AO13),"")</f>
        <v>0.14732142857142858</v>
      </c>
      <c r="H27" s="11">
        <f>IF(AR13&gt;0,(AR15/AR13),"")</f>
        <v>0.16450216450216451</v>
      </c>
      <c r="I27" s="11">
        <f>IF(AU13&gt;0,(AU15/AU13),"")</f>
        <v>0.16387959866220736</v>
      </c>
      <c r="J27" s="11">
        <f>IF(AX13&gt;0,(AX15/AX13),"")</f>
        <v>0.13968253968253969</v>
      </c>
      <c r="K27" s="11">
        <f>IF(BA13&gt;0,(BA15/BA13),"")</f>
        <v>0.15669515669515668</v>
      </c>
      <c r="L27" s="11">
        <f>IF(BD13&gt;0,(BD15/BD13),"")</f>
        <v>0.19834710743801653</v>
      </c>
      <c r="M27" s="11">
        <f>IF(BG13&gt;0,(BG15/BG13),"")</f>
        <v>0.16363636363636364</v>
      </c>
      <c r="N27" s="11">
        <f>IF(BJ13&gt;0,(BJ15/BJ13),"")</f>
        <v>0.14233576642335766</v>
      </c>
      <c r="O27" s="11">
        <f>IF(BM13&gt;0,(BM15/BM13),"")</f>
        <v>0.15412186379928317</v>
      </c>
      <c r="P27" s="11">
        <f>IF(BP13&gt;0,(BP15/BP13),"")</f>
        <v>0.1853035143769968</v>
      </c>
      <c r="Q27" s="11">
        <f>IF(BS13&gt;0,(BS15/BS13),"")</f>
        <v>0.1623931623931624</v>
      </c>
      <c r="R27" s="11">
        <f>IF(BV13&gt;0,(BV15/BV13),"")</f>
        <v>0.13214285714285715</v>
      </c>
      <c r="S27" s="11">
        <f>IF(BY13&gt;0,(BY15/BY13),"")</f>
        <v>0.17446808510638298</v>
      </c>
      <c r="T27" s="11">
        <f>IF(CB13&gt;0,(CB15/CB13),"")</f>
        <v>0.18055555555555555</v>
      </c>
      <c r="U27" s="11">
        <f>IF(CE13&gt;0,(CE15/CE13),"")</f>
        <v>0.19780219780219779</v>
      </c>
      <c r="V27" s="11">
        <f>IF(CH13&gt;0,(CH15/CH13),"")</f>
        <v>0.17142857142857143</v>
      </c>
      <c r="W27" s="11">
        <f>CK15/CK$13</f>
        <v>0.15573770491803279</v>
      </c>
      <c r="X27" s="11">
        <f>CN15/CN$13</f>
        <v>0.12881355932203389</v>
      </c>
      <c r="Y27" s="11">
        <f>CQ15/CQ$13</f>
        <v>0.17375886524822695</v>
      </c>
      <c r="Z27" s="11">
        <f>CT15/CT$13</f>
        <v>0.18587360594795538</v>
      </c>
      <c r="AA27" s="11">
        <f>CW15/CW$13</f>
        <v>0.14376996805111822</v>
      </c>
      <c r="AB27" s="11">
        <f>CZ15/CZ$13</f>
        <v>0.16254416961130741</v>
      </c>
      <c r="AC27" s="11">
        <f>DC15/DC$13</f>
        <v>0.15</v>
      </c>
      <c r="AD27" s="11">
        <f>DF15/DF$13</f>
        <v>0.14487632508833923</v>
      </c>
      <c r="AE27" s="11">
        <f>DI15/DI$13</f>
        <v>0.15350877192982457</v>
      </c>
      <c r="AF27" s="11">
        <f>DL15/DL$13</f>
        <v>0.20717131474103587</v>
      </c>
      <c r="AG27" s="34"/>
      <c r="AI27" s="2"/>
      <c r="AJ27" s="2"/>
    </row>
    <row r="28" spans="1:117" ht="13.5" customHeight="1" x14ac:dyDescent="0.2">
      <c r="A28" s="16"/>
      <c r="E28" s="1" t="s">
        <v>62</v>
      </c>
      <c r="F28" s="13">
        <f>IF(AL13&gt;0,(AL16/AL13),"")</f>
        <v>4.398826979472141E-2</v>
      </c>
      <c r="G28" s="13">
        <f>IF(AO13&gt;0,(AO16/AO13),"")</f>
        <v>4.9107142857142856E-2</v>
      </c>
      <c r="H28" s="13">
        <f>IF(AR13&gt;0,(AR16/AR13),"")</f>
        <v>3.4632034632034632E-2</v>
      </c>
      <c r="I28" s="13">
        <f>IF(AU13&gt;0,(AU16/AU13),"")</f>
        <v>6.354515050167224E-2</v>
      </c>
      <c r="J28" s="13">
        <f>IF(AX13&gt;0,(AX16/AX13),"")</f>
        <v>6.3492063492063489E-2</v>
      </c>
      <c r="K28" s="13">
        <f>IF(BA13&gt;0,(BA16/BA13),"")</f>
        <v>7.9772079772079771E-2</v>
      </c>
      <c r="L28" s="13">
        <f>IF(BD13&gt;0,(BD16/BD13),"")</f>
        <v>7.8512396694214878E-2</v>
      </c>
      <c r="M28" s="13">
        <f>IF(BG13&gt;0,(BG16/BG13),"")</f>
        <v>5.0909090909090911E-2</v>
      </c>
      <c r="N28" s="13">
        <f>IF(BJ13&gt;0,(BJ16/BJ13),"")</f>
        <v>6.2043795620437957E-2</v>
      </c>
      <c r="O28" s="13">
        <f>IF(BM13&gt;0,(BM16/BM13),"")</f>
        <v>6.8100358422939072E-2</v>
      </c>
      <c r="P28" s="13">
        <f>IF(BP13&gt;0,(BP16/BP13),"")</f>
        <v>5.7507987220447282E-2</v>
      </c>
      <c r="Q28" s="13">
        <f>IF(BS13&gt;0,(BS16/BS13),"")</f>
        <v>5.128205128205128E-2</v>
      </c>
      <c r="R28" s="13">
        <f>IF(BV13&gt;0,(BV16/BV13),"")</f>
        <v>7.1428571428571425E-2</v>
      </c>
      <c r="S28" s="13">
        <f>IF(BY13&gt;0,(BY16/BY13),"")</f>
        <v>5.106382978723404E-2</v>
      </c>
      <c r="T28" s="13">
        <f>IF(CB13&gt;0,(CB16/CB13),"")</f>
        <v>6.5972222222222224E-2</v>
      </c>
      <c r="U28" s="13">
        <f>IF(CE13&gt;0,(CE16/CE13),"")</f>
        <v>4.3956043956043959E-2</v>
      </c>
      <c r="V28" s="13">
        <f>IF(CH13&gt;0,(CH16/CH13),"")</f>
        <v>6.7857142857142852E-2</v>
      </c>
      <c r="W28" s="13">
        <f>CK16/CK$13</f>
        <v>6.1475409836065573E-2</v>
      </c>
      <c r="X28" s="13">
        <f>CN16/CN$13</f>
        <v>5.4237288135593219E-2</v>
      </c>
      <c r="Y28" s="13">
        <f>CQ16/CQ$13</f>
        <v>6.0283687943262408E-2</v>
      </c>
      <c r="Z28" s="13">
        <f>CT16/CT$13</f>
        <v>5.204460966542751E-2</v>
      </c>
      <c r="AA28" s="13">
        <f>CW16/CW$13</f>
        <v>3.5143769968051117E-2</v>
      </c>
      <c r="AB28" s="13">
        <f>CZ16/CZ$13</f>
        <v>2.4734982332155476E-2</v>
      </c>
      <c r="AC28" s="13">
        <f>DC16/DC$13</f>
        <v>3.3333333333333333E-2</v>
      </c>
      <c r="AD28" s="13">
        <f>DF16/DF$13</f>
        <v>4.5936395759717315E-2</v>
      </c>
      <c r="AE28" s="13">
        <f>DI16/DI$13</f>
        <v>3.0701754385964911E-2</v>
      </c>
      <c r="AF28" s="13">
        <f>DL16/DL$13</f>
        <v>2.3904382470119521E-2</v>
      </c>
      <c r="AG28" s="34"/>
      <c r="AI28" s="2"/>
      <c r="AJ28" s="2"/>
    </row>
    <row r="29" spans="1:117" ht="13.5" customHeight="1" x14ac:dyDescent="0.2">
      <c r="A29" s="16"/>
      <c r="F29" s="11">
        <f>IF(AL13&gt;0,(AL17/AL13),"")</f>
        <v>0.36656891495601174</v>
      </c>
      <c r="G29" s="11">
        <f>IF(AO13&gt;0,(AO17/AO13),"")</f>
        <v>0.33482142857142855</v>
      </c>
      <c r="H29" s="11">
        <f>IF(AR13&gt;0,(AR17/AR13),"")</f>
        <v>0.35064935064935066</v>
      </c>
      <c r="I29" s="11">
        <f>IF(AU13&gt;0,(AU17/AU13),"")</f>
        <v>0.40802675585284282</v>
      </c>
      <c r="J29" s="11">
        <f>IF(AX13&gt;0,(AX17/AX13),"")</f>
        <v>0.3746031746031746</v>
      </c>
      <c r="K29" s="11">
        <f>IF(BA13&gt;0,(BA17/BA13),"")</f>
        <v>0.40170940170940173</v>
      </c>
      <c r="L29" s="11">
        <f>IF(BD13&gt;0,(BD17/BD13),"")</f>
        <v>0.47520661157024796</v>
      </c>
      <c r="M29" s="11">
        <f>IF(BG13&gt;0,(BG17/BG13),"")</f>
        <v>0.45818181818181819</v>
      </c>
      <c r="N29" s="11">
        <f>IF(BJ13&gt;0,(BJ17/BJ13),"")</f>
        <v>0.49270072992700731</v>
      </c>
      <c r="O29" s="11">
        <f>IF(BM13&gt;0,(BM17/BM13),"")</f>
        <v>0.45519713261648748</v>
      </c>
      <c r="P29" s="11">
        <f>IF(BP13&gt;0,(BP17/BP13),"")</f>
        <v>0.46964856230031948</v>
      </c>
      <c r="Q29" s="11">
        <f>IF(BS13&gt;0,(BS17/BS13),"")</f>
        <v>0.5</v>
      </c>
      <c r="R29" s="11">
        <f>IF(BV13&gt;0,(BV17/BV13),"")</f>
        <v>0.45714285714285713</v>
      </c>
      <c r="S29" s="11">
        <f>IF(BY13&gt;0,(BY17/BY13),"")</f>
        <v>0.46808510638297873</v>
      </c>
      <c r="T29" s="11">
        <f>IF(CB13&gt;0,(CB17/CB13),"")</f>
        <v>0.53472222222222221</v>
      </c>
      <c r="U29" s="11">
        <f>IF(CE13&gt;0,(CE17/CE13),"")</f>
        <v>0.50915750915750912</v>
      </c>
      <c r="V29" s="11">
        <f>IF(CH13&gt;0,(CH17/CH13),"")</f>
        <v>0.48571428571428571</v>
      </c>
      <c r="W29" s="11">
        <f>CK17/CK$13</f>
        <v>0.45491803278688525</v>
      </c>
      <c r="X29" s="11">
        <f>CN17/CN$13</f>
        <v>0.43728813559322033</v>
      </c>
      <c r="Y29" s="11">
        <f>CQ17/CQ$13</f>
        <v>0.55319148936170215</v>
      </c>
      <c r="Z29" s="11">
        <f>CT17/CT$13</f>
        <v>0.60223048327137552</v>
      </c>
      <c r="AA29" s="11">
        <f>CW17/CW$13</f>
        <v>0.52076677316293929</v>
      </c>
      <c r="AB29" s="11">
        <f>CZ17/CZ$13</f>
        <v>0.53710247349823326</v>
      </c>
      <c r="AC29" s="11">
        <f>DC17/DC$13</f>
        <v>0.57333333333333336</v>
      </c>
      <c r="AD29" s="11">
        <f>DF17/DF$13</f>
        <v>0.60424028268551233</v>
      </c>
      <c r="AE29" s="11">
        <f>DI17/DI$13</f>
        <v>0.50438596491228072</v>
      </c>
      <c r="AF29" s="11">
        <f>DL17/DL$13</f>
        <v>0.64143426294820716</v>
      </c>
      <c r="AG29" s="34"/>
      <c r="AI29" s="2"/>
      <c r="AJ29" s="2"/>
    </row>
    <row r="30" spans="1:117" ht="13.5" customHeight="1" x14ac:dyDescent="0.25">
      <c r="A30" s="16"/>
      <c r="C30" s="2" t="s">
        <v>123</v>
      </c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 s="34"/>
      <c r="AK30" s="52" t="s">
        <v>123</v>
      </c>
      <c r="AL30" s="52"/>
      <c r="AM30" s="52"/>
      <c r="AN30" s="52"/>
      <c r="AO30" s="52"/>
      <c r="AP30" s="52"/>
      <c r="AQ30" s="52"/>
      <c r="AR30" s="52"/>
      <c r="AS30" s="52"/>
      <c r="AT30" s="56"/>
      <c r="AU30" s="56"/>
      <c r="AV30" s="56"/>
      <c r="AW30" s="56"/>
      <c r="AX30" s="56"/>
      <c r="AY30" s="56"/>
      <c r="AZ30" s="56"/>
      <c r="BA30" s="56"/>
      <c r="BB30" s="56"/>
      <c r="BC30" s="56"/>
      <c r="BD30" s="56"/>
      <c r="BE30" s="56"/>
      <c r="BF30" s="56"/>
      <c r="BG30" s="56"/>
      <c r="BH30" s="56"/>
      <c r="BI30" s="56"/>
      <c r="BJ30" s="56"/>
      <c r="BK30" s="56"/>
      <c r="BL30" s="56"/>
      <c r="BM30" s="56"/>
      <c r="BN30" s="56"/>
      <c r="BO30" s="56"/>
      <c r="BP30" s="56"/>
      <c r="BQ30" s="56"/>
      <c r="BR30" s="56"/>
      <c r="BS30" s="56"/>
      <c r="BT30" s="56"/>
      <c r="BU30" s="56"/>
      <c r="BV30" s="56"/>
      <c r="BW30" s="56"/>
      <c r="BX30" s="56"/>
      <c r="BY30" s="56"/>
      <c r="BZ30" s="56"/>
      <c r="CA30" s="56"/>
      <c r="CB30" s="56"/>
      <c r="CC30" s="56"/>
      <c r="CD30" s="56"/>
      <c r="CE30" s="56"/>
      <c r="CF30" s="56"/>
      <c r="CG30" s="56"/>
      <c r="CH30" s="56"/>
      <c r="CI30" s="56"/>
      <c r="CJ30" s="55"/>
      <c r="CK30" s="55"/>
      <c r="CL30" s="55"/>
      <c r="CM30" s="55"/>
      <c r="CN30" s="55"/>
      <c r="CO30" s="55"/>
      <c r="CP30" s="55"/>
      <c r="CQ30" s="55"/>
      <c r="CR30" s="55"/>
      <c r="CS30" s="55"/>
      <c r="CT30" s="55"/>
      <c r="CU30" s="55"/>
      <c r="CV30" s="55"/>
      <c r="CW30" s="55"/>
      <c r="CX30" s="55"/>
      <c r="CY30" s="55"/>
      <c r="CZ30" s="55"/>
      <c r="DA30" s="55"/>
      <c r="DB30" s="55"/>
      <c r="DC30" s="55"/>
      <c r="DD30" s="55"/>
      <c r="DE30" s="55"/>
      <c r="DF30" s="55"/>
      <c r="DG30" s="55"/>
      <c r="DH30" s="55"/>
      <c r="DI30" s="55"/>
      <c r="DJ30" s="55"/>
      <c r="DK30" s="55"/>
      <c r="DL30" s="55"/>
      <c r="DM30" s="55"/>
    </row>
    <row r="31" spans="1:117" ht="13.5" customHeight="1" x14ac:dyDescent="0.2">
      <c r="A31" s="16"/>
      <c r="D31" s="1" t="s">
        <v>65</v>
      </c>
      <c r="E31" s="2"/>
      <c r="F31" s="8"/>
      <c r="G31" s="8"/>
      <c r="H31" s="8"/>
      <c r="I31" s="8">
        <f>AV31</f>
        <v>46</v>
      </c>
      <c r="J31" s="8">
        <f>AY31</f>
        <v>79</v>
      </c>
      <c r="K31" s="8">
        <f>BB31</f>
        <v>91</v>
      </c>
      <c r="L31" s="8">
        <f>BE31</f>
        <v>42</v>
      </c>
      <c r="M31" s="8">
        <f>BH31</f>
        <v>42</v>
      </c>
      <c r="N31" s="8">
        <f>BK31</f>
        <v>60</v>
      </c>
      <c r="O31" s="8">
        <f>BN31</f>
        <v>35</v>
      </c>
      <c r="P31" s="8">
        <f>BQ31</f>
        <v>60</v>
      </c>
      <c r="Q31" s="8">
        <f>BT31</f>
        <v>46</v>
      </c>
      <c r="R31" s="8">
        <f>BW31</f>
        <v>53</v>
      </c>
      <c r="S31" s="8">
        <f>BZ31</f>
        <v>62</v>
      </c>
      <c r="T31" s="8">
        <f t="shared" ref="T31" si="43">CC31</f>
        <v>74</v>
      </c>
      <c r="U31" s="8">
        <f>CF31</f>
        <v>91</v>
      </c>
      <c r="V31" s="8">
        <f>CI31</f>
        <v>95</v>
      </c>
      <c r="W31" s="8">
        <f>CL31</f>
        <v>84</v>
      </c>
      <c r="X31" s="8">
        <f>CO31</f>
        <v>123</v>
      </c>
      <c r="Y31" s="8">
        <f>CR31</f>
        <v>91</v>
      </c>
      <c r="Z31" s="8">
        <f>CU31</f>
        <v>95</v>
      </c>
      <c r="AA31" s="8">
        <f>CX31</f>
        <v>91</v>
      </c>
      <c r="AB31" s="8">
        <f>DA31</f>
        <v>68</v>
      </c>
      <c r="AC31" s="8">
        <f>DD31</f>
        <v>85</v>
      </c>
      <c r="AD31" s="8">
        <f>DG31</f>
        <v>91</v>
      </c>
      <c r="AE31" s="8">
        <f>DJ31</f>
        <v>73</v>
      </c>
      <c r="AF31" s="8">
        <f>DM31</f>
        <v>72</v>
      </c>
      <c r="AG31" s="34"/>
      <c r="AI31" s="1" t="s">
        <v>65</v>
      </c>
      <c r="AK31" s="26"/>
      <c r="AL31" s="26"/>
      <c r="AM31" s="26"/>
      <c r="AN31" s="26"/>
      <c r="AO31" s="26"/>
      <c r="AP31" s="26"/>
      <c r="AQ31" s="26"/>
      <c r="AR31" s="26"/>
      <c r="AS31" s="26"/>
      <c r="AT31" s="26">
        <v>7</v>
      </c>
      <c r="AU31" s="26">
        <v>39</v>
      </c>
      <c r="AV31" s="26">
        <f>AT31+AU31</f>
        <v>46</v>
      </c>
      <c r="AW31" s="26">
        <v>24</v>
      </c>
      <c r="AX31" s="26">
        <v>55</v>
      </c>
      <c r="AY31" s="26">
        <f>AW31+AX31</f>
        <v>79</v>
      </c>
      <c r="AZ31" s="26">
        <v>27</v>
      </c>
      <c r="BA31" s="26">
        <v>64</v>
      </c>
      <c r="BB31" s="26">
        <f>AZ31+BA31</f>
        <v>91</v>
      </c>
      <c r="BC31" s="26">
        <v>14</v>
      </c>
      <c r="BD31" s="26">
        <v>28</v>
      </c>
      <c r="BE31" s="26">
        <f>BC31+BD31</f>
        <v>42</v>
      </c>
      <c r="BF31" s="26">
        <v>15</v>
      </c>
      <c r="BG31" s="26">
        <v>27</v>
      </c>
      <c r="BH31" s="26">
        <f>BF31+BG31</f>
        <v>42</v>
      </c>
      <c r="BI31" s="26">
        <v>19</v>
      </c>
      <c r="BJ31" s="26">
        <v>41</v>
      </c>
      <c r="BK31" s="26">
        <f>BI31+BJ31</f>
        <v>60</v>
      </c>
      <c r="BL31" s="26">
        <v>10</v>
      </c>
      <c r="BM31" s="26">
        <v>25</v>
      </c>
      <c r="BN31" s="26">
        <f>BL31+BM31</f>
        <v>35</v>
      </c>
      <c r="BO31" s="26">
        <v>11</v>
      </c>
      <c r="BP31" s="26">
        <v>49</v>
      </c>
      <c r="BQ31" s="26">
        <f>BO31+BP31</f>
        <v>60</v>
      </c>
      <c r="BR31" s="26">
        <v>14</v>
      </c>
      <c r="BS31" s="26">
        <v>32</v>
      </c>
      <c r="BT31" s="26">
        <f>BR31+BS31</f>
        <v>46</v>
      </c>
      <c r="BU31" s="26">
        <v>18</v>
      </c>
      <c r="BV31" s="26">
        <v>35</v>
      </c>
      <c r="BW31" s="26">
        <f>BU31+BV31</f>
        <v>53</v>
      </c>
      <c r="BX31" s="26">
        <v>12</v>
      </c>
      <c r="BY31" s="26">
        <v>50</v>
      </c>
      <c r="BZ31" s="26">
        <f>BX31+BY31</f>
        <v>62</v>
      </c>
      <c r="CA31" s="26">
        <v>18</v>
      </c>
      <c r="CB31" s="26">
        <v>56</v>
      </c>
      <c r="CC31" s="26">
        <f>CA31+CB31</f>
        <v>74</v>
      </c>
      <c r="CD31" s="26">
        <v>29</v>
      </c>
      <c r="CE31" s="26">
        <v>62</v>
      </c>
      <c r="CF31" s="26">
        <f>CD31+CE31</f>
        <v>91</v>
      </c>
      <c r="CG31" s="26">
        <v>20</v>
      </c>
      <c r="CH31" s="26">
        <v>75</v>
      </c>
      <c r="CI31" s="26">
        <f>CG31+CH31</f>
        <v>95</v>
      </c>
      <c r="CJ31" s="26">
        <v>27</v>
      </c>
      <c r="CK31" s="26">
        <v>57</v>
      </c>
      <c r="CL31" s="26">
        <f>CJ31+CK31</f>
        <v>84</v>
      </c>
      <c r="CM31" s="26">
        <v>35</v>
      </c>
      <c r="CN31" s="26">
        <v>88</v>
      </c>
      <c r="CO31" s="26">
        <f>CM31+CN31</f>
        <v>123</v>
      </c>
      <c r="CP31" s="26">
        <v>23</v>
      </c>
      <c r="CQ31" s="26">
        <v>68</v>
      </c>
      <c r="CR31" s="26">
        <f>CP31+CQ31</f>
        <v>91</v>
      </c>
      <c r="CS31" s="26">
        <v>24</v>
      </c>
      <c r="CT31" s="26">
        <v>71</v>
      </c>
      <c r="CU31" s="26">
        <f>CS31+CT31</f>
        <v>95</v>
      </c>
      <c r="CV31" s="26">
        <v>22</v>
      </c>
      <c r="CW31" s="26">
        <v>69</v>
      </c>
      <c r="CX31" s="26">
        <f>CV31+CW31</f>
        <v>91</v>
      </c>
      <c r="CY31" s="26">
        <v>16</v>
      </c>
      <c r="CZ31" s="26">
        <v>52</v>
      </c>
      <c r="DA31" s="26">
        <f>CY31+CZ31</f>
        <v>68</v>
      </c>
      <c r="DB31" s="26">
        <v>25</v>
      </c>
      <c r="DC31" s="26">
        <v>60</v>
      </c>
      <c r="DD31" s="26">
        <f>DB31+DC31</f>
        <v>85</v>
      </c>
      <c r="DE31" s="26">
        <v>25</v>
      </c>
      <c r="DF31" s="26">
        <v>66</v>
      </c>
      <c r="DG31" s="26">
        <f>DE31+DF31</f>
        <v>91</v>
      </c>
      <c r="DH31" s="26">
        <v>25</v>
      </c>
      <c r="DI31" s="26">
        <v>48</v>
      </c>
      <c r="DJ31" s="26">
        <f>DH31+DI31</f>
        <v>73</v>
      </c>
      <c r="DK31" s="26">
        <v>27</v>
      </c>
      <c r="DL31" s="26">
        <v>45</v>
      </c>
      <c r="DM31" s="26">
        <f>DK31+DL31</f>
        <v>72</v>
      </c>
    </row>
    <row r="32" spans="1:117" ht="13.5" customHeight="1" x14ac:dyDescent="0.2">
      <c r="A32" s="16"/>
      <c r="D32" s="11" t="s">
        <v>59</v>
      </c>
      <c r="E32" s="1" t="s">
        <v>60</v>
      </c>
      <c r="F32" s="11" t="str">
        <f>IF(AM31&gt;0,(AM32/AM31),"")</f>
        <v/>
      </c>
      <c r="G32" s="11" t="str">
        <f>IF(AP31&gt;0,(AP32/AP31),"")</f>
        <v/>
      </c>
      <c r="H32" s="11" t="str">
        <f>IF(AS31&gt;0,(AS32/AS31),"")</f>
        <v/>
      </c>
      <c r="I32" s="11">
        <f>IF(AV31&gt;0,(AV32/AV31),"")</f>
        <v>4.3478260869565216E-2</v>
      </c>
      <c r="J32" s="11">
        <f>IF(AY31&gt;0,(AY32/AY31),"")</f>
        <v>6.3291139240506333E-2</v>
      </c>
      <c r="K32" s="11">
        <f>IF(BB31&gt;0,(BB32/BB31),"")</f>
        <v>2.197802197802198E-2</v>
      </c>
      <c r="L32" s="11">
        <f>IF(BE31&gt;0,(BE32/BE31),"")</f>
        <v>7.1428571428571425E-2</v>
      </c>
      <c r="M32" s="11">
        <f>IF(BH31&gt;0,(BH32/BH31),"")</f>
        <v>9.5238095238095233E-2</v>
      </c>
      <c r="N32" s="11">
        <f>IF(BK31&gt;0,(BK32/BK31),"")</f>
        <v>0.1</v>
      </c>
      <c r="O32" s="11">
        <f>IF(BN31&gt;0,(BN32/BN31),"")</f>
        <v>0.11428571428571428</v>
      </c>
      <c r="P32" s="11">
        <f>IF(BQ31&gt;0,(BQ32/BQ31),"")</f>
        <v>6.6666666666666666E-2</v>
      </c>
      <c r="Q32" s="11">
        <f>IF(BT31&gt;0,(BT32/BT31),"")</f>
        <v>8.6956521739130432E-2</v>
      </c>
      <c r="R32" s="11">
        <f>IF(BW31&gt;0,(BW32/BW31),"")</f>
        <v>0.13207547169811321</v>
      </c>
      <c r="S32" s="11">
        <f>IF(BZ31&gt;0,(BZ32/BZ31),"")</f>
        <v>0.14516129032258066</v>
      </c>
      <c r="T32" s="11">
        <f t="shared" ref="T32" si="44">IF(CC31&gt;0,(CC32/CC31),"")</f>
        <v>9.45945945945946E-2</v>
      </c>
      <c r="U32" s="11">
        <f>IF(CF31&gt;0,(CF32/CF31),"")</f>
        <v>0.12087912087912088</v>
      </c>
      <c r="V32" s="11">
        <f>IF(CI31&gt;0,(CI32/CI31),"")</f>
        <v>0.10526315789473684</v>
      </c>
      <c r="W32" s="11">
        <f>CL32/CL$31</f>
        <v>4.7619047619047616E-2</v>
      </c>
      <c r="X32" s="11">
        <f>CO32/CO$31</f>
        <v>8.1300813008130079E-2</v>
      </c>
      <c r="Y32" s="11">
        <f>CR32/CR$31</f>
        <v>7.6923076923076927E-2</v>
      </c>
      <c r="Z32" s="11">
        <f>CU32/CU$31</f>
        <v>0.22105263157894736</v>
      </c>
      <c r="AA32" s="11">
        <f>CX32/CX$31</f>
        <v>0.16483516483516483</v>
      </c>
      <c r="AB32" s="11">
        <f>DA32/DA$31</f>
        <v>7.3529411764705885E-2</v>
      </c>
      <c r="AC32" s="11">
        <f>DD32/DD$31</f>
        <v>0.15294117647058825</v>
      </c>
      <c r="AD32" s="11">
        <f>DG32/DG$31</f>
        <v>0.15384615384615385</v>
      </c>
      <c r="AE32" s="11">
        <f>DJ32/DJ$31</f>
        <v>0.17808219178082191</v>
      </c>
      <c r="AF32" s="11">
        <f>DM32/DM$31</f>
        <v>0.15277777777777779</v>
      </c>
      <c r="AG32" s="34"/>
      <c r="AI32" s="11" t="s">
        <v>59</v>
      </c>
      <c r="AJ32" s="1" t="s">
        <v>60</v>
      </c>
      <c r="AK32" s="26"/>
      <c r="AL32" s="26"/>
      <c r="AM32" s="26"/>
      <c r="AN32" s="26"/>
      <c r="AO32" s="26"/>
      <c r="AP32" s="26"/>
      <c r="AQ32" s="26"/>
      <c r="AR32" s="26"/>
      <c r="AS32" s="26"/>
      <c r="AT32" s="26">
        <v>0</v>
      </c>
      <c r="AU32" s="26">
        <v>2</v>
      </c>
      <c r="AV32" s="26">
        <f t="shared" ref="AV32:AV34" si="45">AT32+AU32</f>
        <v>2</v>
      </c>
      <c r="AW32" s="26">
        <v>0</v>
      </c>
      <c r="AX32" s="26">
        <f>5+0+0</f>
        <v>5</v>
      </c>
      <c r="AY32" s="26">
        <f t="shared" ref="AY32:AY34" si="46">AW32+AX32</f>
        <v>5</v>
      </c>
      <c r="AZ32" s="26">
        <v>1</v>
      </c>
      <c r="BA32" s="26">
        <v>1</v>
      </c>
      <c r="BB32" s="26">
        <f t="shared" ref="BB32:BB34" si="47">AZ32+BA32</f>
        <v>2</v>
      </c>
      <c r="BC32" s="26">
        <v>1</v>
      </c>
      <c r="BD32" s="26">
        <v>2</v>
      </c>
      <c r="BE32" s="26">
        <f t="shared" ref="BE32:BE34" si="48">BC32+BD32</f>
        <v>3</v>
      </c>
      <c r="BF32" s="26">
        <v>1</v>
      </c>
      <c r="BG32" s="26">
        <v>3</v>
      </c>
      <c r="BH32" s="26">
        <f t="shared" ref="BH32:BH34" si="49">BF32+BG32</f>
        <v>4</v>
      </c>
      <c r="BI32" s="26">
        <v>0</v>
      </c>
      <c r="BJ32" s="26">
        <v>6</v>
      </c>
      <c r="BK32" s="26">
        <f t="shared" ref="BK32:BK34" si="50">BI32+BJ32</f>
        <v>6</v>
      </c>
      <c r="BL32" s="26">
        <v>0</v>
      </c>
      <c r="BM32" s="26">
        <v>4</v>
      </c>
      <c r="BN32" s="26">
        <f t="shared" ref="BN32:BN34" si="51">BL32+BM32</f>
        <v>4</v>
      </c>
      <c r="BO32" s="26">
        <v>0</v>
      </c>
      <c r="BP32" s="26">
        <v>4</v>
      </c>
      <c r="BQ32" s="26">
        <f t="shared" ref="BQ32:BQ34" si="52">BO32+BP32</f>
        <v>4</v>
      </c>
      <c r="BR32" s="26">
        <v>1</v>
      </c>
      <c r="BS32" s="26">
        <v>3</v>
      </c>
      <c r="BT32" s="26">
        <f t="shared" ref="BT32:BT34" si="53">BR32+BS32</f>
        <v>4</v>
      </c>
      <c r="BU32" s="26">
        <v>2</v>
      </c>
      <c r="BV32" s="26">
        <v>5</v>
      </c>
      <c r="BW32" s="26">
        <f t="shared" ref="BW32:BW34" si="54">BU32+BV32</f>
        <v>7</v>
      </c>
      <c r="BX32" s="26">
        <v>0</v>
      </c>
      <c r="BY32" s="26">
        <v>9</v>
      </c>
      <c r="BZ32" s="26">
        <f t="shared" ref="BZ32:BZ34" si="55">BX32+BY32</f>
        <v>9</v>
      </c>
      <c r="CA32" s="26">
        <v>1</v>
      </c>
      <c r="CB32" s="26">
        <v>6</v>
      </c>
      <c r="CC32" s="26">
        <f t="shared" ref="CC32:CC34" si="56">CA32+CB32</f>
        <v>7</v>
      </c>
      <c r="CD32" s="26">
        <v>2</v>
      </c>
      <c r="CE32" s="26">
        <v>9</v>
      </c>
      <c r="CF32" s="26">
        <f t="shared" ref="CF32:CF34" si="57">CD32+CE32</f>
        <v>11</v>
      </c>
      <c r="CG32" s="26">
        <v>2</v>
      </c>
      <c r="CH32" s="26">
        <v>8</v>
      </c>
      <c r="CI32" s="26">
        <f t="shared" ref="CI32:CI34" si="58">CG32+CH32</f>
        <v>10</v>
      </c>
      <c r="CJ32" s="26">
        <v>1</v>
      </c>
      <c r="CK32" s="26">
        <v>3</v>
      </c>
      <c r="CL32" s="26">
        <f t="shared" ref="CL32" si="59">CJ32+CK32</f>
        <v>4</v>
      </c>
      <c r="CM32" s="26">
        <v>5</v>
      </c>
      <c r="CN32" s="26">
        <v>5</v>
      </c>
      <c r="CO32" s="26">
        <f>CM32+CN32</f>
        <v>10</v>
      </c>
      <c r="CP32" s="26">
        <v>1</v>
      </c>
      <c r="CQ32" s="26">
        <v>6</v>
      </c>
      <c r="CR32" s="26">
        <f t="shared" ref="CR32" si="60">CP32+CQ32</f>
        <v>7</v>
      </c>
      <c r="CS32" s="26">
        <v>2</v>
      </c>
      <c r="CT32" s="26">
        <v>19</v>
      </c>
      <c r="CU32" s="26">
        <f t="shared" ref="CU32" si="61">CS32+CT32</f>
        <v>21</v>
      </c>
      <c r="CV32" s="26">
        <v>3</v>
      </c>
      <c r="CW32" s="26">
        <v>12</v>
      </c>
      <c r="CX32" s="26">
        <f t="shared" ref="CX32" si="62">CV32+CW32</f>
        <v>15</v>
      </c>
      <c r="CY32" s="26">
        <v>1</v>
      </c>
      <c r="CZ32" s="26">
        <v>4</v>
      </c>
      <c r="DA32" s="26">
        <f t="shared" ref="DA32" si="63">CY32+CZ32</f>
        <v>5</v>
      </c>
      <c r="DB32" s="26">
        <v>1</v>
      </c>
      <c r="DC32" s="26">
        <v>12</v>
      </c>
      <c r="DD32" s="26">
        <f t="shared" ref="DD32" si="64">DB32+DC32</f>
        <v>13</v>
      </c>
      <c r="DE32" s="26">
        <v>3</v>
      </c>
      <c r="DF32" s="26">
        <v>11</v>
      </c>
      <c r="DG32" s="26">
        <f t="shared" ref="DG32" si="65">DE32+DF32</f>
        <v>14</v>
      </c>
      <c r="DH32" s="26">
        <v>3</v>
      </c>
      <c r="DI32" s="26">
        <v>10</v>
      </c>
      <c r="DJ32" s="26">
        <f t="shared" ref="DJ32" si="66">DH32+DI32</f>
        <v>13</v>
      </c>
      <c r="DK32" s="26">
        <f>(1)+1</f>
        <v>2</v>
      </c>
      <c r="DL32" s="26">
        <v>9</v>
      </c>
      <c r="DM32" s="26">
        <f t="shared" ref="DM32" si="67">DK32+DL32</f>
        <v>11</v>
      </c>
    </row>
    <row r="33" spans="1:117" ht="13.5" customHeight="1" x14ac:dyDescent="0.2">
      <c r="A33" s="16"/>
      <c r="E33" s="1" t="s">
        <v>61</v>
      </c>
      <c r="F33" s="11" t="str">
        <f>IF(AM31&gt;0,(AM33/AM31),"")</f>
        <v/>
      </c>
      <c r="G33" s="11" t="str">
        <f>IF(AP31&gt;0,(AP33/AP31),"")</f>
        <v/>
      </c>
      <c r="H33" s="11" t="str">
        <f>IF(AS31&gt;0,(AS33/AS31),"")</f>
        <v/>
      </c>
      <c r="I33" s="11">
        <f>IF(AV31&gt;0,(AV33/AV31),"")</f>
        <v>0.13043478260869565</v>
      </c>
      <c r="J33" s="11">
        <f>IF(AY31&gt;0,(AY33/AY31),"")</f>
        <v>0.10126582278481013</v>
      </c>
      <c r="K33" s="11">
        <f>IF(BB31&gt;0,(BB33/BB31),"")</f>
        <v>0.10989010989010989</v>
      </c>
      <c r="L33" s="11">
        <f>IF(BE31&gt;0,(BE33/BE31),"")</f>
        <v>0.11904761904761904</v>
      </c>
      <c r="M33" s="11">
        <f>IF(BH31&gt;0,(BH33/BH31),"")</f>
        <v>0.16666666666666666</v>
      </c>
      <c r="N33" s="11">
        <f>IF(BK31&gt;0,(BK33/BK31),"")</f>
        <v>6.6666666666666666E-2</v>
      </c>
      <c r="O33" s="11">
        <f>IF(BN31&gt;0,(BN33/BN31),"")</f>
        <v>0.25714285714285712</v>
      </c>
      <c r="P33" s="11">
        <f>IF(BQ31&gt;0,(BQ33/BQ31),"")</f>
        <v>0.18333333333333332</v>
      </c>
      <c r="Q33" s="11">
        <f>IF(BT31&gt;0,(BT33/BT31),"")</f>
        <v>0.19565217391304349</v>
      </c>
      <c r="R33" s="11">
        <f>IF(BW31&gt;0,(BW33/BW31),"")</f>
        <v>7.5471698113207544E-2</v>
      </c>
      <c r="S33" s="11">
        <f>IF(BZ31&gt;0,(BZ33/BZ31),"")</f>
        <v>8.0645161290322578E-2</v>
      </c>
      <c r="T33" s="11">
        <f t="shared" ref="T33" si="68">IF(CC31&gt;0,(CC33/CC31),"")</f>
        <v>0.20270270270270271</v>
      </c>
      <c r="U33" s="11">
        <f>IF(CF31&gt;0,(CF33/CF31),"")</f>
        <v>0.17582417582417584</v>
      </c>
      <c r="V33" s="11">
        <f>IF(CI31&gt;0,(CI33/CI31),"")</f>
        <v>0.10526315789473684</v>
      </c>
      <c r="W33" s="11">
        <f t="shared" ref="W33:W35" si="69">CL33/CL$31</f>
        <v>0.13095238095238096</v>
      </c>
      <c r="X33" s="11">
        <f>CO33/CO$31</f>
        <v>0.15447154471544716</v>
      </c>
      <c r="Y33" s="11">
        <f t="shared" ref="Y33:Y35" si="70">CR33/CR$31</f>
        <v>0.21978021978021978</v>
      </c>
      <c r="Z33" s="11">
        <f>CU33/CU$31</f>
        <v>0.16842105263157894</v>
      </c>
      <c r="AA33" s="11">
        <f>CX33/CX$31</f>
        <v>0.13186813186813187</v>
      </c>
      <c r="AB33" s="11">
        <f>DA33/DA$31</f>
        <v>0.19117647058823528</v>
      </c>
      <c r="AC33" s="11">
        <f>DD33/DD$31</f>
        <v>0.16470588235294117</v>
      </c>
      <c r="AD33" s="11">
        <f>DG33/DG$31</f>
        <v>0.19780219780219779</v>
      </c>
      <c r="AE33" s="11">
        <f>DJ33/DJ$31</f>
        <v>0.12328767123287671</v>
      </c>
      <c r="AF33" s="11">
        <f>DM33/DM$31</f>
        <v>0.30555555555555558</v>
      </c>
      <c r="AG33" s="34"/>
      <c r="AJ33" s="1" t="s">
        <v>61</v>
      </c>
      <c r="AK33" s="26"/>
      <c r="AL33" s="26"/>
      <c r="AM33" s="26"/>
      <c r="AN33" s="26"/>
      <c r="AO33" s="26"/>
      <c r="AP33" s="26"/>
      <c r="AQ33" s="26"/>
      <c r="AR33" s="26"/>
      <c r="AS33" s="26"/>
      <c r="AT33" s="26">
        <v>1</v>
      </c>
      <c r="AU33" s="26">
        <v>5</v>
      </c>
      <c r="AV33" s="26">
        <f t="shared" si="45"/>
        <v>6</v>
      </c>
      <c r="AW33" s="26">
        <f>2+0+0</f>
        <v>2</v>
      </c>
      <c r="AX33" s="26">
        <v>6</v>
      </c>
      <c r="AY33" s="26">
        <f t="shared" si="46"/>
        <v>8</v>
      </c>
      <c r="AZ33" s="26">
        <f>3</f>
        <v>3</v>
      </c>
      <c r="BA33" s="26">
        <v>7</v>
      </c>
      <c r="BB33" s="26">
        <f t="shared" si="47"/>
        <v>10</v>
      </c>
      <c r="BC33" s="26">
        <v>0</v>
      </c>
      <c r="BD33" s="26">
        <v>5</v>
      </c>
      <c r="BE33" s="26">
        <f t="shared" si="48"/>
        <v>5</v>
      </c>
      <c r="BF33" s="26">
        <v>1</v>
      </c>
      <c r="BG33" s="26">
        <v>6</v>
      </c>
      <c r="BH33" s="26">
        <f t="shared" si="49"/>
        <v>7</v>
      </c>
      <c r="BI33" s="26">
        <v>0</v>
      </c>
      <c r="BJ33" s="26">
        <v>4</v>
      </c>
      <c r="BK33" s="26">
        <f t="shared" si="50"/>
        <v>4</v>
      </c>
      <c r="BL33" s="26">
        <v>2</v>
      </c>
      <c r="BM33" s="26">
        <v>7</v>
      </c>
      <c r="BN33" s="26">
        <f t="shared" si="51"/>
        <v>9</v>
      </c>
      <c r="BO33" s="26">
        <v>0</v>
      </c>
      <c r="BP33" s="26">
        <v>11</v>
      </c>
      <c r="BQ33" s="26">
        <f t="shared" si="52"/>
        <v>11</v>
      </c>
      <c r="BR33" s="26">
        <v>3</v>
      </c>
      <c r="BS33" s="26">
        <v>6</v>
      </c>
      <c r="BT33" s="26">
        <f t="shared" si="53"/>
        <v>9</v>
      </c>
      <c r="BU33" s="26">
        <v>2</v>
      </c>
      <c r="BV33" s="26">
        <v>2</v>
      </c>
      <c r="BW33" s="26">
        <f t="shared" si="54"/>
        <v>4</v>
      </c>
      <c r="BX33" s="26">
        <v>0</v>
      </c>
      <c r="BY33" s="26">
        <v>5</v>
      </c>
      <c r="BZ33" s="26">
        <f t="shared" si="55"/>
        <v>5</v>
      </c>
      <c r="CA33" s="26">
        <v>3</v>
      </c>
      <c r="CB33" s="26">
        <v>12</v>
      </c>
      <c r="CC33" s="26">
        <f t="shared" si="56"/>
        <v>15</v>
      </c>
      <c r="CD33" s="26">
        <v>5</v>
      </c>
      <c r="CE33" s="26">
        <v>11</v>
      </c>
      <c r="CF33" s="26">
        <f t="shared" si="57"/>
        <v>16</v>
      </c>
      <c r="CG33" s="26">
        <v>0</v>
      </c>
      <c r="CH33" s="26">
        <v>10</v>
      </c>
      <c r="CI33" s="26">
        <f t="shared" si="58"/>
        <v>10</v>
      </c>
      <c r="CJ33" s="26">
        <v>5</v>
      </c>
      <c r="CK33" s="26">
        <v>6</v>
      </c>
      <c r="CL33" s="26">
        <f>CJ33+CK33</f>
        <v>11</v>
      </c>
      <c r="CM33" s="26">
        <v>6</v>
      </c>
      <c r="CN33" s="26">
        <v>13</v>
      </c>
      <c r="CO33" s="26">
        <f>CM33+CN33</f>
        <v>19</v>
      </c>
      <c r="CP33" s="26">
        <v>7</v>
      </c>
      <c r="CQ33" s="26">
        <v>13</v>
      </c>
      <c r="CR33" s="26">
        <f>CP33+CQ33</f>
        <v>20</v>
      </c>
      <c r="CS33" s="26">
        <v>4</v>
      </c>
      <c r="CT33" s="26">
        <v>12</v>
      </c>
      <c r="CU33" s="26">
        <f>CS33+CT33</f>
        <v>16</v>
      </c>
      <c r="CV33" s="26">
        <v>5</v>
      </c>
      <c r="CW33" s="26">
        <v>7</v>
      </c>
      <c r="CX33" s="26">
        <f>CV33+CW33</f>
        <v>12</v>
      </c>
      <c r="CY33" s="26">
        <v>3</v>
      </c>
      <c r="CZ33" s="26">
        <v>10</v>
      </c>
      <c r="DA33" s="26">
        <f>CY33+CZ33</f>
        <v>13</v>
      </c>
      <c r="DB33" s="26">
        <v>6</v>
      </c>
      <c r="DC33" s="26">
        <v>8</v>
      </c>
      <c r="DD33" s="26">
        <f>DB33+DC33</f>
        <v>14</v>
      </c>
      <c r="DE33" s="26">
        <v>3</v>
      </c>
      <c r="DF33" s="26">
        <v>15</v>
      </c>
      <c r="DG33" s="26">
        <f>DE33+DF33</f>
        <v>18</v>
      </c>
      <c r="DH33" s="26">
        <v>6</v>
      </c>
      <c r="DI33" s="26">
        <v>3</v>
      </c>
      <c r="DJ33" s="26">
        <f>DH33+DI33</f>
        <v>9</v>
      </c>
      <c r="DK33" s="26">
        <v>5</v>
      </c>
      <c r="DL33" s="26">
        <v>17</v>
      </c>
      <c r="DM33" s="26">
        <f>DK33+DL33</f>
        <v>22</v>
      </c>
    </row>
    <row r="34" spans="1:117" ht="13.5" customHeight="1" x14ac:dyDescent="0.2">
      <c r="A34" s="16"/>
      <c r="E34" s="1" t="s">
        <v>62</v>
      </c>
      <c r="F34" s="13" t="str">
        <f>IF(AM31&gt;0,(AM34/AM31),"")</f>
        <v/>
      </c>
      <c r="G34" s="13" t="str">
        <f>IF(AP31&gt;0,(AP34/AP31),"")</f>
        <v/>
      </c>
      <c r="H34" s="13" t="str">
        <f>IF(AS31&gt;0,(AS34/AS31),"")</f>
        <v/>
      </c>
      <c r="I34" s="13">
        <f>IF(AV31&gt;0,(AV34/AV31),"")</f>
        <v>0</v>
      </c>
      <c r="J34" s="13">
        <f>IF(AY31&gt;0,(AY34/AY31),"")</f>
        <v>7.5949367088607597E-2</v>
      </c>
      <c r="K34" s="13">
        <f>IF(BB31&gt;0,(BB34/BB31),"")</f>
        <v>4.3956043956043959E-2</v>
      </c>
      <c r="L34" s="13">
        <f>IF(BE31&gt;0,(BE34/BE31),"")</f>
        <v>2.3809523809523808E-2</v>
      </c>
      <c r="M34" s="13">
        <f>IF(BH31&gt;0,(BH34/BH31),"")</f>
        <v>4.7619047619047616E-2</v>
      </c>
      <c r="N34" s="13">
        <f>IF(BK31&gt;0,(BK34/BK31),"")</f>
        <v>0.05</v>
      </c>
      <c r="O34" s="13">
        <f>IF(BN31&gt;0,(BN34/BN31),"")</f>
        <v>5.7142857142857141E-2</v>
      </c>
      <c r="P34" s="13">
        <f>IF(BQ31&gt;0,(BQ34/BQ31),"")</f>
        <v>8.3333333333333329E-2</v>
      </c>
      <c r="Q34" s="13">
        <f>IF(BT31&gt;0,(BT34/BT31),"")</f>
        <v>6.5217391304347824E-2</v>
      </c>
      <c r="R34" s="13">
        <f>IF(BW31&gt;0,(BW34/BW31),"")</f>
        <v>7.5471698113207544E-2</v>
      </c>
      <c r="S34" s="13">
        <f>IF(BZ31&gt;0,(BZ34/BZ31),"")</f>
        <v>4.8387096774193547E-2</v>
      </c>
      <c r="T34" s="13">
        <f t="shared" ref="T34" si="71">IF(CC31&gt;0,(CC34/CC31),"")</f>
        <v>5.4054054054054057E-2</v>
      </c>
      <c r="U34" s="13">
        <f>IF(CF31&gt;0,(CF34/CF31),"")</f>
        <v>5.4945054945054944E-2</v>
      </c>
      <c r="V34" s="13">
        <f>IF(CI31&gt;0,(CI34/CI31),"")</f>
        <v>0.10526315789473684</v>
      </c>
      <c r="W34" s="13">
        <f t="shared" si="69"/>
        <v>5.9523809523809521E-2</v>
      </c>
      <c r="X34" s="13">
        <f>CO34/CO$31</f>
        <v>3.2520325203252036E-2</v>
      </c>
      <c r="Y34" s="13">
        <f t="shared" si="70"/>
        <v>6.5934065934065936E-2</v>
      </c>
      <c r="Z34" s="13">
        <f>CU34/CU$31</f>
        <v>7.3684210526315783E-2</v>
      </c>
      <c r="AA34" s="13">
        <f>CX34/CX$31</f>
        <v>2.197802197802198E-2</v>
      </c>
      <c r="AB34" s="13">
        <f>DA34/DA$31</f>
        <v>4.4117647058823532E-2</v>
      </c>
      <c r="AC34" s="13">
        <f>DD34/DD$31</f>
        <v>9.4117647058823528E-2</v>
      </c>
      <c r="AD34" s="13">
        <f>DG34/DG$31</f>
        <v>9.8901098901098897E-2</v>
      </c>
      <c r="AE34" s="13">
        <f>DJ34/DJ$31</f>
        <v>4.1095890410958902E-2</v>
      </c>
      <c r="AF34" s="13">
        <f>DM34/DM$31</f>
        <v>1.3888888888888888E-2</v>
      </c>
      <c r="AG34" s="34"/>
      <c r="AJ34" s="1" t="s">
        <v>62</v>
      </c>
      <c r="AK34" s="26"/>
      <c r="AL34" s="26"/>
      <c r="AM34" s="26"/>
      <c r="AN34" s="26"/>
      <c r="AO34" s="26"/>
      <c r="AP34" s="26"/>
      <c r="AQ34" s="26"/>
      <c r="AR34" s="26"/>
      <c r="AS34" s="26"/>
      <c r="AT34" s="26">
        <v>0</v>
      </c>
      <c r="AU34" s="26">
        <v>0</v>
      </c>
      <c r="AV34" s="26">
        <f t="shared" si="45"/>
        <v>0</v>
      </c>
      <c r="AW34" s="26">
        <f>0+0+0</f>
        <v>0</v>
      </c>
      <c r="AX34" s="26">
        <f>6+0+0</f>
        <v>6</v>
      </c>
      <c r="AY34" s="26">
        <f t="shared" si="46"/>
        <v>6</v>
      </c>
      <c r="AZ34" s="26">
        <v>0</v>
      </c>
      <c r="BA34" s="26">
        <v>4</v>
      </c>
      <c r="BB34" s="26">
        <f t="shared" si="47"/>
        <v>4</v>
      </c>
      <c r="BC34" s="26">
        <v>0</v>
      </c>
      <c r="BD34" s="26">
        <v>1</v>
      </c>
      <c r="BE34" s="26">
        <f t="shared" si="48"/>
        <v>1</v>
      </c>
      <c r="BF34" s="26">
        <v>1</v>
      </c>
      <c r="BG34" s="26">
        <v>1</v>
      </c>
      <c r="BH34" s="26">
        <f t="shared" si="49"/>
        <v>2</v>
      </c>
      <c r="BI34" s="26">
        <v>1</v>
      </c>
      <c r="BJ34" s="26">
        <v>2</v>
      </c>
      <c r="BK34" s="26">
        <f t="shared" si="50"/>
        <v>3</v>
      </c>
      <c r="BL34" s="26">
        <v>1</v>
      </c>
      <c r="BM34" s="26">
        <v>1</v>
      </c>
      <c r="BN34" s="26">
        <f t="shared" si="51"/>
        <v>2</v>
      </c>
      <c r="BO34" s="26">
        <v>1</v>
      </c>
      <c r="BP34" s="26">
        <v>4</v>
      </c>
      <c r="BQ34" s="26">
        <f t="shared" si="52"/>
        <v>5</v>
      </c>
      <c r="BR34" s="26">
        <v>1</v>
      </c>
      <c r="BS34" s="26">
        <v>2</v>
      </c>
      <c r="BT34" s="26">
        <f t="shared" si="53"/>
        <v>3</v>
      </c>
      <c r="BU34" s="26">
        <v>0</v>
      </c>
      <c r="BV34" s="26">
        <v>4</v>
      </c>
      <c r="BW34" s="26">
        <f t="shared" si="54"/>
        <v>4</v>
      </c>
      <c r="BX34" s="26">
        <v>0</v>
      </c>
      <c r="BY34" s="26">
        <v>3</v>
      </c>
      <c r="BZ34" s="26">
        <f t="shared" si="55"/>
        <v>3</v>
      </c>
      <c r="CA34" s="26">
        <v>0</v>
      </c>
      <c r="CB34" s="26">
        <v>4</v>
      </c>
      <c r="CC34" s="26">
        <f t="shared" si="56"/>
        <v>4</v>
      </c>
      <c r="CD34" s="26">
        <v>1</v>
      </c>
      <c r="CE34" s="26">
        <v>4</v>
      </c>
      <c r="CF34" s="26">
        <f t="shared" si="57"/>
        <v>5</v>
      </c>
      <c r="CG34" s="26">
        <v>3</v>
      </c>
      <c r="CH34" s="26">
        <v>7</v>
      </c>
      <c r="CI34" s="26">
        <f t="shared" si="58"/>
        <v>10</v>
      </c>
      <c r="CJ34" s="26">
        <v>0</v>
      </c>
      <c r="CK34" s="26">
        <v>5</v>
      </c>
      <c r="CL34" s="26">
        <f>CJ34+CK34</f>
        <v>5</v>
      </c>
      <c r="CM34" s="26">
        <v>0</v>
      </c>
      <c r="CN34" s="26">
        <v>4</v>
      </c>
      <c r="CO34" s="26">
        <f>CM34+CN34</f>
        <v>4</v>
      </c>
      <c r="CP34" s="26">
        <v>1</v>
      </c>
      <c r="CQ34" s="26">
        <v>5</v>
      </c>
      <c r="CR34" s="26">
        <f>CP34+CQ34</f>
        <v>6</v>
      </c>
      <c r="CS34" s="26">
        <v>1</v>
      </c>
      <c r="CT34" s="26">
        <v>6</v>
      </c>
      <c r="CU34" s="26">
        <f>CS34+CT34</f>
        <v>7</v>
      </c>
      <c r="CV34" s="26">
        <v>1</v>
      </c>
      <c r="CW34" s="26">
        <v>1</v>
      </c>
      <c r="CX34" s="26">
        <f>CV34+CW34</f>
        <v>2</v>
      </c>
      <c r="CY34" s="26">
        <v>0</v>
      </c>
      <c r="CZ34" s="26">
        <v>3</v>
      </c>
      <c r="DA34" s="26">
        <f>CY34+CZ34</f>
        <v>3</v>
      </c>
      <c r="DB34" s="26">
        <v>4</v>
      </c>
      <c r="DC34" s="26">
        <v>4</v>
      </c>
      <c r="DD34" s="26">
        <f>DB34+DC34</f>
        <v>8</v>
      </c>
      <c r="DE34" s="26">
        <v>2</v>
      </c>
      <c r="DF34" s="26">
        <v>7</v>
      </c>
      <c r="DG34" s="26">
        <f>DE34+DF34</f>
        <v>9</v>
      </c>
      <c r="DH34" s="26">
        <v>1</v>
      </c>
      <c r="DI34" s="26">
        <v>2</v>
      </c>
      <c r="DJ34" s="26">
        <f>DH34+DI34</f>
        <v>3</v>
      </c>
      <c r="DK34" s="26">
        <v>1</v>
      </c>
      <c r="DL34" s="26">
        <v>0</v>
      </c>
      <c r="DM34" s="26">
        <f>DK34+DL34</f>
        <v>1</v>
      </c>
    </row>
    <row r="35" spans="1:117" ht="13.5" customHeight="1" x14ac:dyDescent="0.2">
      <c r="A35" s="16"/>
      <c r="E35" s="2"/>
      <c r="F35" s="11" t="str">
        <f>IF(AM31&gt;0,(AM35/AM31),"")</f>
        <v/>
      </c>
      <c r="G35" s="11" t="str">
        <f>IF(AP31&gt;0,(AP35/AP31),"")</f>
        <v/>
      </c>
      <c r="H35" s="11" t="str">
        <f>IF(AS31&gt;0,(AS35/AS31),"")</f>
        <v/>
      </c>
      <c r="I35" s="11">
        <f>IF(AV31&gt;0,(AV35/AV31),"")</f>
        <v>0.17391304347826086</v>
      </c>
      <c r="J35" s="11">
        <f>IF(AY31&gt;0,(AY35/AY31),"")</f>
        <v>0.24050632911392406</v>
      </c>
      <c r="K35" s="11">
        <f>IF(BB31&gt;0,(BB35/BB31),"")</f>
        <v>0.17582417582417584</v>
      </c>
      <c r="L35" s="11">
        <f>IF(BE31&gt;0,(BE35/BE31),"")</f>
        <v>0.21428571428571427</v>
      </c>
      <c r="M35" s="11">
        <f>IF(BH31&gt;0,(BH35/BH31),"")</f>
        <v>0.30952380952380953</v>
      </c>
      <c r="N35" s="11">
        <f>IF(BK31&gt;0,(BK35/BK31),"")</f>
        <v>0.21666666666666667</v>
      </c>
      <c r="O35" s="11">
        <f>IF(BN31&gt;0,(BN35/BN31),"")</f>
        <v>0.42857142857142855</v>
      </c>
      <c r="P35" s="11">
        <f>IF(BQ31&gt;0,(BQ35/BQ31),"")</f>
        <v>0.33333333333333331</v>
      </c>
      <c r="Q35" s="11">
        <f>IF(BT31&gt;0,(BT35/BT31),"")</f>
        <v>0.34782608695652173</v>
      </c>
      <c r="R35" s="11">
        <f>IF(BW31&gt;0,(BW35/BW31),"")</f>
        <v>0.28301886792452829</v>
      </c>
      <c r="S35" s="11">
        <f>IF(BZ31&gt;0,(BZ35/BZ31),"")</f>
        <v>0.27419354838709675</v>
      </c>
      <c r="T35" s="11">
        <f t="shared" ref="T35" si="72">IF(CC31&gt;0,(CC35/CC31),"")</f>
        <v>0.35135135135135137</v>
      </c>
      <c r="U35" s="11">
        <f>IF(CF31&gt;0,(CF35/CF31),"")</f>
        <v>0.35164835164835168</v>
      </c>
      <c r="V35" s="11">
        <f>IF(CI31&gt;0,(CI35/CI31),"")</f>
        <v>0.31578947368421051</v>
      </c>
      <c r="W35" s="11">
        <f t="shared" si="69"/>
        <v>0.23809523809523808</v>
      </c>
      <c r="X35" s="11">
        <f>CO35/CO$31</f>
        <v>0.26829268292682928</v>
      </c>
      <c r="Y35" s="11">
        <f t="shared" si="70"/>
        <v>0.36263736263736263</v>
      </c>
      <c r="Z35" s="11">
        <f>CU35/CU$31</f>
        <v>0.4631578947368421</v>
      </c>
      <c r="AA35" s="11">
        <f>CX35/CX$31</f>
        <v>0.31868131868131866</v>
      </c>
      <c r="AB35" s="11">
        <f>DA35/DA$31</f>
        <v>0.30882352941176472</v>
      </c>
      <c r="AC35" s="11">
        <f>DD35/DD31</f>
        <v>0.41176470588235292</v>
      </c>
      <c r="AD35" s="11">
        <f>DG35/DG$31</f>
        <v>0.45054945054945056</v>
      </c>
      <c r="AE35" s="11">
        <f>DJ35/DJ$31</f>
        <v>0.34246575342465752</v>
      </c>
      <c r="AF35" s="11">
        <f>DM35/DM$31</f>
        <v>0.47222222222222221</v>
      </c>
      <c r="AG35" s="34"/>
      <c r="AJ35" s="5" t="s">
        <v>88</v>
      </c>
      <c r="AK35" s="26"/>
      <c r="AL35" s="26"/>
      <c r="AM35" s="26"/>
      <c r="AN35" s="26"/>
      <c r="AO35" s="26"/>
      <c r="AP35" s="26"/>
      <c r="AQ35" s="26"/>
      <c r="AR35" s="26"/>
      <c r="AS35" s="26"/>
      <c r="AT35" s="26">
        <f t="shared" ref="AT35:CJ35" si="73">SUM(AT32:AT34)</f>
        <v>1</v>
      </c>
      <c r="AU35" s="26">
        <f t="shared" si="73"/>
        <v>7</v>
      </c>
      <c r="AV35" s="26">
        <f t="shared" si="73"/>
        <v>8</v>
      </c>
      <c r="AW35" s="26">
        <f t="shared" si="73"/>
        <v>2</v>
      </c>
      <c r="AX35" s="26">
        <f t="shared" si="73"/>
        <v>17</v>
      </c>
      <c r="AY35" s="26">
        <f t="shared" si="73"/>
        <v>19</v>
      </c>
      <c r="AZ35" s="26">
        <f t="shared" si="73"/>
        <v>4</v>
      </c>
      <c r="BA35" s="26">
        <f t="shared" si="73"/>
        <v>12</v>
      </c>
      <c r="BB35" s="26">
        <f t="shared" si="73"/>
        <v>16</v>
      </c>
      <c r="BC35" s="26">
        <f t="shared" si="73"/>
        <v>1</v>
      </c>
      <c r="BD35" s="26">
        <f t="shared" si="73"/>
        <v>8</v>
      </c>
      <c r="BE35" s="26">
        <f t="shared" si="73"/>
        <v>9</v>
      </c>
      <c r="BF35" s="26">
        <f t="shared" si="73"/>
        <v>3</v>
      </c>
      <c r="BG35" s="26">
        <f t="shared" si="73"/>
        <v>10</v>
      </c>
      <c r="BH35" s="26">
        <f t="shared" si="73"/>
        <v>13</v>
      </c>
      <c r="BI35" s="26">
        <f t="shared" si="73"/>
        <v>1</v>
      </c>
      <c r="BJ35" s="26">
        <f t="shared" si="73"/>
        <v>12</v>
      </c>
      <c r="BK35" s="26">
        <f t="shared" si="73"/>
        <v>13</v>
      </c>
      <c r="BL35" s="26">
        <f t="shared" si="73"/>
        <v>3</v>
      </c>
      <c r="BM35" s="26">
        <f t="shared" si="73"/>
        <v>12</v>
      </c>
      <c r="BN35" s="26">
        <f t="shared" si="73"/>
        <v>15</v>
      </c>
      <c r="BO35" s="26">
        <f t="shared" si="73"/>
        <v>1</v>
      </c>
      <c r="BP35" s="26">
        <f t="shared" si="73"/>
        <v>19</v>
      </c>
      <c r="BQ35" s="26">
        <f t="shared" si="73"/>
        <v>20</v>
      </c>
      <c r="BR35" s="26">
        <f t="shared" si="73"/>
        <v>5</v>
      </c>
      <c r="BS35" s="26">
        <f t="shared" si="73"/>
        <v>11</v>
      </c>
      <c r="BT35" s="26">
        <f t="shared" si="73"/>
        <v>16</v>
      </c>
      <c r="BU35" s="26">
        <f t="shared" si="73"/>
        <v>4</v>
      </c>
      <c r="BV35" s="26">
        <f t="shared" si="73"/>
        <v>11</v>
      </c>
      <c r="BW35" s="26">
        <f t="shared" si="73"/>
        <v>15</v>
      </c>
      <c r="BX35" s="26">
        <f t="shared" si="73"/>
        <v>0</v>
      </c>
      <c r="BY35" s="26">
        <f t="shared" si="73"/>
        <v>17</v>
      </c>
      <c r="BZ35" s="26">
        <f t="shared" si="73"/>
        <v>17</v>
      </c>
      <c r="CA35" s="26">
        <f t="shared" si="73"/>
        <v>4</v>
      </c>
      <c r="CB35" s="26">
        <f t="shared" si="73"/>
        <v>22</v>
      </c>
      <c r="CC35" s="26">
        <f t="shared" si="73"/>
        <v>26</v>
      </c>
      <c r="CD35" s="26">
        <f t="shared" si="73"/>
        <v>8</v>
      </c>
      <c r="CE35" s="26">
        <f t="shared" si="73"/>
        <v>24</v>
      </c>
      <c r="CF35" s="26">
        <f t="shared" si="73"/>
        <v>32</v>
      </c>
      <c r="CG35" s="26">
        <f t="shared" si="73"/>
        <v>5</v>
      </c>
      <c r="CH35" s="26">
        <f t="shared" si="73"/>
        <v>25</v>
      </c>
      <c r="CI35" s="26">
        <f t="shared" si="73"/>
        <v>30</v>
      </c>
      <c r="CJ35" s="26">
        <f t="shared" si="73"/>
        <v>6</v>
      </c>
      <c r="CK35" s="26">
        <f>SUM(CK32:CK34)</f>
        <v>14</v>
      </c>
      <c r="CL35" s="26">
        <f t="shared" ref="CL35:CM35" si="74">SUM(CL32:CL34)</f>
        <v>20</v>
      </c>
      <c r="CM35" s="26">
        <f t="shared" si="74"/>
        <v>11</v>
      </c>
      <c r="CN35" s="26">
        <f>SUM(CN32:CN34)</f>
        <v>22</v>
      </c>
      <c r="CO35" s="26">
        <f t="shared" ref="CO35:CP35" si="75">SUM(CO32:CO34)</f>
        <v>33</v>
      </c>
      <c r="CP35" s="26">
        <f t="shared" si="75"/>
        <v>9</v>
      </c>
      <c r="CQ35" s="26">
        <f>SUM(CQ32:CQ34)</f>
        <v>24</v>
      </c>
      <c r="CR35" s="26">
        <f t="shared" ref="CR35:CS35" si="76">SUM(CR32:CR34)</f>
        <v>33</v>
      </c>
      <c r="CS35" s="26">
        <f t="shared" si="76"/>
        <v>7</v>
      </c>
      <c r="CT35" s="26">
        <f>SUM(CT32:CT34)</f>
        <v>37</v>
      </c>
      <c r="CU35" s="26">
        <f t="shared" ref="CU35:CV35" si="77">SUM(CU32:CU34)</f>
        <v>44</v>
      </c>
      <c r="CV35" s="26">
        <f t="shared" si="77"/>
        <v>9</v>
      </c>
      <c r="CW35" s="26">
        <f>SUM(CW32:CW34)</f>
        <v>20</v>
      </c>
      <c r="CX35" s="26">
        <f t="shared" ref="CX35:CY35" si="78">SUM(CX32:CX34)</f>
        <v>29</v>
      </c>
      <c r="CY35" s="26">
        <f t="shared" si="78"/>
        <v>4</v>
      </c>
      <c r="CZ35" s="26">
        <f>SUM(CZ32:CZ34)</f>
        <v>17</v>
      </c>
      <c r="DA35" s="26">
        <f t="shared" ref="DA35:DB35" si="79">SUM(DA32:DA34)</f>
        <v>21</v>
      </c>
      <c r="DB35" s="26">
        <f t="shared" si="79"/>
        <v>11</v>
      </c>
      <c r="DC35" s="26">
        <f>SUM(DC32:DC34)</f>
        <v>24</v>
      </c>
      <c r="DD35" s="26">
        <f t="shared" ref="DD35:DE35" si="80">SUM(DD32:DD34)</f>
        <v>35</v>
      </c>
      <c r="DE35" s="26">
        <f t="shared" si="80"/>
        <v>8</v>
      </c>
      <c r="DF35" s="26">
        <f>SUM(DF32:DF34)</f>
        <v>33</v>
      </c>
      <c r="DG35" s="26">
        <f t="shared" ref="DG35:DH35" si="81">SUM(DG32:DG34)</f>
        <v>41</v>
      </c>
      <c r="DH35" s="26">
        <f t="shared" si="81"/>
        <v>10</v>
      </c>
      <c r="DI35" s="26">
        <f>SUM(DI32:DI34)</f>
        <v>15</v>
      </c>
      <c r="DJ35" s="26">
        <f t="shared" ref="DJ35:DK35" si="82">SUM(DJ32:DJ34)</f>
        <v>25</v>
      </c>
      <c r="DK35" s="26">
        <f t="shared" si="82"/>
        <v>8</v>
      </c>
      <c r="DL35" s="26">
        <f>SUM(DL32:DL34)</f>
        <v>26</v>
      </c>
      <c r="DM35" s="26">
        <f t="shared" ref="DM35" si="83">SUM(DM32:DM34)</f>
        <v>34</v>
      </c>
    </row>
    <row r="36" spans="1:117" ht="13.5" customHeight="1" x14ac:dyDescent="0.25">
      <c r="A36" s="16"/>
      <c r="C36" s="2" t="s">
        <v>122</v>
      </c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 s="34"/>
      <c r="AK36" s="52" t="s">
        <v>122</v>
      </c>
      <c r="AL36" s="52"/>
      <c r="AM36" s="52"/>
      <c r="AN36" s="52"/>
      <c r="AO36" s="52"/>
      <c r="AP36" s="52"/>
      <c r="AQ36" s="52"/>
      <c r="AR36" s="52"/>
      <c r="AS36" s="52"/>
      <c r="AT36" s="56"/>
      <c r="AU36" s="56"/>
      <c r="AV36" s="56"/>
      <c r="AW36" s="56"/>
      <c r="AX36" s="56"/>
      <c r="AY36" s="56"/>
      <c r="AZ36" s="56"/>
      <c r="BA36" s="56"/>
      <c r="BB36" s="56"/>
      <c r="BC36" s="56"/>
      <c r="BD36" s="56"/>
      <c r="BE36" s="56"/>
      <c r="BF36" s="56"/>
      <c r="BG36" s="56"/>
      <c r="BH36" s="56"/>
      <c r="BI36" s="56"/>
      <c r="BJ36" s="56"/>
      <c r="BK36" s="56"/>
      <c r="BL36" s="56"/>
      <c r="BM36" s="56"/>
      <c r="BN36" s="56"/>
      <c r="BO36" s="56"/>
      <c r="BP36" s="56"/>
      <c r="BQ36" s="56"/>
      <c r="BR36" s="56"/>
      <c r="BS36" s="56"/>
      <c r="BT36" s="56"/>
      <c r="BU36" s="56"/>
      <c r="BV36" s="56"/>
      <c r="BW36" s="56"/>
      <c r="BX36" s="56"/>
      <c r="BY36" s="56"/>
      <c r="BZ36" s="56"/>
      <c r="CA36" s="56"/>
      <c r="CB36" s="56"/>
      <c r="CC36" s="56"/>
      <c r="CD36" s="56"/>
      <c r="CE36" s="56"/>
      <c r="CF36" s="56"/>
      <c r="CG36" s="56"/>
      <c r="CH36" s="56"/>
      <c r="CI36" s="56"/>
      <c r="CJ36" s="55"/>
      <c r="CK36" s="55"/>
      <c r="CL36" s="55"/>
      <c r="CM36" s="55"/>
      <c r="CN36" s="55"/>
      <c r="CO36" s="55"/>
      <c r="CP36" s="55"/>
      <c r="CQ36" s="55"/>
      <c r="CR36" s="55"/>
      <c r="CS36" s="55"/>
      <c r="CT36" s="55"/>
      <c r="CU36" s="55"/>
      <c r="CV36" s="55"/>
      <c r="CW36" s="55"/>
      <c r="CX36" s="55"/>
      <c r="CY36" s="55"/>
      <c r="CZ36" s="55"/>
      <c r="DA36" s="55"/>
      <c r="DB36" s="55"/>
      <c r="DC36" s="55"/>
      <c r="DD36" s="55"/>
      <c r="DE36" s="55"/>
      <c r="DF36" s="55"/>
      <c r="DG36" s="55"/>
      <c r="DH36" s="55"/>
      <c r="DI36" s="55"/>
      <c r="DJ36" s="55"/>
      <c r="DK36" s="55"/>
      <c r="DL36" s="55"/>
      <c r="DM36" s="55"/>
    </row>
    <row r="37" spans="1:117" ht="13.5" customHeight="1" x14ac:dyDescent="0.2">
      <c r="A37" s="16"/>
      <c r="D37" s="1" t="s">
        <v>65</v>
      </c>
      <c r="E37" s="2"/>
      <c r="F37" s="8"/>
      <c r="G37" s="8"/>
      <c r="H37" s="8"/>
      <c r="I37" s="8">
        <f>AV37</f>
        <v>4</v>
      </c>
      <c r="J37" s="8">
        <f>AY37</f>
        <v>3</v>
      </c>
      <c r="K37" s="8">
        <f>BB37</f>
        <v>3</v>
      </c>
      <c r="L37" s="8">
        <f>BE37</f>
        <v>6</v>
      </c>
      <c r="M37" s="8">
        <f>BH37</f>
        <v>5</v>
      </c>
      <c r="N37" s="8">
        <f>BK37</f>
        <v>6</v>
      </c>
      <c r="O37" s="8">
        <f>BN37</f>
        <v>5</v>
      </c>
      <c r="P37" s="8">
        <f>BQ37</f>
        <v>5</v>
      </c>
      <c r="Q37" s="8">
        <f>BT37</f>
        <v>1</v>
      </c>
      <c r="R37" s="8">
        <f>BW37</f>
        <v>5</v>
      </c>
      <c r="S37" s="8">
        <f>BZ37</f>
        <v>6</v>
      </c>
      <c r="T37" s="8">
        <f t="shared" ref="T37" si="84">CC37</f>
        <v>13</v>
      </c>
      <c r="U37" s="8">
        <f>CF37</f>
        <v>7</v>
      </c>
      <c r="V37" s="8">
        <f>CI37</f>
        <v>5</v>
      </c>
      <c r="W37" s="8">
        <f>CL37</f>
        <v>3</v>
      </c>
      <c r="X37" s="8">
        <f>CO37</f>
        <v>7</v>
      </c>
      <c r="Y37" s="8">
        <f>CR37</f>
        <v>8</v>
      </c>
      <c r="Z37" s="8">
        <f>CU37</f>
        <v>13</v>
      </c>
      <c r="AA37" s="8">
        <f>CX37</f>
        <v>13</v>
      </c>
      <c r="AB37" s="8">
        <f>DA37</f>
        <v>16</v>
      </c>
      <c r="AC37" s="8">
        <f>DD37</f>
        <v>15</v>
      </c>
      <c r="AD37" s="8">
        <f>DG37</f>
        <v>20</v>
      </c>
      <c r="AE37" s="8">
        <f>DJ37</f>
        <v>20</v>
      </c>
      <c r="AF37" s="8">
        <f>DM37</f>
        <v>18</v>
      </c>
      <c r="AG37" s="34"/>
      <c r="AI37" s="1" t="s">
        <v>65</v>
      </c>
      <c r="AK37" s="26"/>
      <c r="AL37" s="26"/>
      <c r="AM37" s="26"/>
      <c r="AN37" s="26"/>
      <c r="AO37" s="26"/>
      <c r="AP37" s="26"/>
      <c r="AQ37" s="26"/>
      <c r="AR37" s="26"/>
      <c r="AS37" s="26"/>
      <c r="AT37" s="26">
        <v>2</v>
      </c>
      <c r="AU37" s="26">
        <v>2</v>
      </c>
      <c r="AV37" s="26">
        <f>AT37+AU37</f>
        <v>4</v>
      </c>
      <c r="AW37" s="26">
        <v>1</v>
      </c>
      <c r="AX37" s="26">
        <v>2</v>
      </c>
      <c r="AY37" s="26">
        <f>AW37+AX37</f>
        <v>3</v>
      </c>
      <c r="AZ37" s="26">
        <v>0</v>
      </c>
      <c r="BA37" s="26">
        <v>3</v>
      </c>
      <c r="BB37" s="26">
        <f>AZ37+BA37</f>
        <v>3</v>
      </c>
      <c r="BC37" s="26">
        <v>1</v>
      </c>
      <c r="BD37" s="26">
        <v>5</v>
      </c>
      <c r="BE37" s="26">
        <f>BC37+BD37</f>
        <v>6</v>
      </c>
      <c r="BF37" s="26">
        <v>2</v>
      </c>
      <c r="BG37" s="26">
        <v>3</v>
      </c>
      <c r="BH37" s="26">
        <f>BF37+BG37</f>
        <v>5</v>
      </c>
      <c r="BI37" s="26">
        <v>0</v>
      </c>
      <c r="BJ37" s="26">
        <v>6</v>
      </c>
      <c r="BK37" s="26">
        <f>BI37+BJ37</f>
        <v>6</v>
      </c>
      <c r="BL37" s="26">
        <v>1</v>
      </c>
      <c r="BM37" s="26">
        <v>4</v>
      </c>
      <c r="BN37" s="26">
        <f>BL37+BM37</f>
        <v>5</v>
      </c>
      <c r="BO37" s="26">
        <v>2</v>
      </c>
      <c r="BP37" s="26">
        <v>3</v>
      </c>
      <c r="BQ37" s="26">
        <f>BO37+BP37</f>
        <v>5</v>
      </c>
      <c r="BR37" s="26">
        <v>1</v>
      </c>
      <c r="BS37" s="26">
        <v>0</v>
      </c>
      <c r="BT37" s="26">
        <f>BR37+BS37</f>
        <v>1</v>
      </c>
      <c r="BU37" s="26">
        <v>1</v>
      </c>
      <c r="BV37" s="26">
        <v>4</v>
      </c>
      <c r="BW37" s="26">
        <f>BU37+BV37</f>
        <v>5</v>
      </c>
      <c r="BX37" s="26">
        <v>3</v>
      </c>
      <c r="BY37" s="26">
        <v>3</v>
      </c>
      <c r="BZ37" s="26">
        <f>BX37+BY37</f>
        <v>6</v>
      </c>
      <c r="CA37" s="26">
        <v>7</v>
      </c>
      <c r="CB37" s="26">
        <v>6</v>
      </c>
      <c r="CC37" s="26">
        <f>CA37+CB37</f>
        <v>13</v>
      </c>
      <c r="CD37" s="26">
        <v>4</v>
      </c>
      <c r="CE37" s="26">
        <v>3</v>
      </c>
      <c r="CF37" s="26">
        <f>CD37+CE37</f>
        <v>7</v>
      </c>
      <c r="CG37" s="26">
        <v>1</v>
      </c>
      <c r="CH37" s="26">
        <v>4</v>
      </c>
      <c r="CI37" s="26">
        <f>CG37+CH37</f>
        <v>5</v>
      </c>
      <c r="CJ37" s="26">
        <v>1</v>
      </c>
      <c r="CK37" s="26">
        <v>2</v>
      </c>
      <c r="CL37" s="26">
        <f>CJ37+CK37</f>
        <v>3</v>
      </c>
      <c r="CM37" s="26">
        <v>3</v>
      </c>
      <c r="CN37" s="26">
        <v>4</v>
      </c>
      <c r="CO37" s="26">
        <f>CM37+CN37</f>
        <v>7</v>
      </c>
      <c r="CP37" s="26">
        <v>5</v>
      </c>
      <c r="CQ37" s="26">
        <v>3</v>
      </c>
      <c r="CR37" s="26">
        <f>CP37+CQ37</f>
        <v>8</v>
      </c>
      <c r="CS37" s="26">
        <v>5</v>
      </c>
      <c r="CT37" s="26">
        <v>8</v>
      </c>
      <c r="CU37" s="26">
        <f>CS37+CT37</f>
        <v>13</v>
      </c>
      <c r="CV37" s="26">
        <v>8</v>
      </c>
      <c r="CW37" s="26">
        <v>5</v>
      </c>
      <c r="CX37" s="26">
        <f>CV37+CW37</f>
        <v>13</v>
      </c>
      <c r="CY37" s="26">
        <v>7</v>
      </c>
      <c r="CZ37" s="26">
        <v>9</v>
      </c>
      <c r="DA37" s="26">
        <f>CY37+CZ37</f>
        <v>16</v>
      </c>
      <c r="DB37" s="26">
        <v>7</v>
      </c>
      <c r="DC37" s="26">
        <v>8</v>
      </c>
      <c r="DD37" s="26">
        <f>DB37+DC37</f>
        <v>15</v>
      </c>
      <c r="DE37" s="26">
        <v>11</v>
      </c>
      <c r="DF37" s="26">
        <v>9</v>
      </c>
      <c r="DG37" s="26">
        <f>DE37+DF37</f>
        <v>20</v>
      </c>
      <c r="DH37" s="26">
        <v>9</v>
      </c>
      <c r="DI37" s="26">
        <v>11</v>
      </c>
      <c r="DJ37" s="26">
        <f>DH37+DI37</f>
        <v>20</v>
      </c>
      <c r="DK37" s="26">
        <v>8</v>
      </c>
      <c r="DL37" s="26">
        <v>10</v>
      </c>
      <c r="DM37" s="26">
        <f>DK37+DL37</f>
        <v>18</v>
      </c>
    </row>
    <row r="38" spans="1:117" ht="13.5" customHeight="1" x14ac:dyDescent="0.2">
      <c r="A38" s="16"/>
      <c r="D38" s="11" t="s">
        <v>59</v>
      </c>
      <c r="E38" s="1" t="s">
        <v>60</v>
      </c>
      <c r="F38" s="11" t="str">
        <f>IF(AM37&gt;0,(AM38/AM37),"")</f>
        <v/>
      </c>
      <c r="G38" s="11" t="str">
        <f>IF(AP37&gt;0,(AP38/AP37),"")</f>
        <v/>
      </c>
      <c r="H38" s="11" t="str">
        <f>IF(AS37&gt;0,(AS38/AS37),"")</f>
        <v/>
      </c>
      <c r="I38" s="11">
        <f>IF(AV37&gt;0,(AV38/AV37),"")</f>
        <v>0</v>
      </c>
      <c r="J38" s="11">
        <f>IF(AY37&gt;0,(AY38/AY37),"")</f>
        <v>0</v>
      </c>
      <c r="K38" s="11">
        <f>IF(BB37&gt;0,(BB38/BB37),"")</f>
        <v>0</v>
      </c>
      <c r="L38" s="11">
        <f>IF(BE37&gt;0,(BE38/BE37),"")</f>
        <v>0</v>
      </c>
      <c r="M38" s="11">
        <f>IF(BH37&gt;0,(BH38/BH37),"")</f>
        <v>0.2</v>
      </c>
      <c r="N38" s="11">
        <f>IF(BK37&gt;0,(BK38/BK37),"")</f>
        <v>0.33333333333333331</v>
      </c>
      <c r="O38" s="11">
        <f>IF(BN37&gt;0,(BN38/BN37),"")</f>
        <v>0</v>
      </c>
      <c r="P38" s="11">
        <f>IF(BQ37&gt;0,(BQ38/BQ37),"")</f>
        <v>0</v>
      </c>
      <c r="Q38" s="11">
        <f>IF(BT37&gt;0,(BT38/BT37),"")</f>
        <v>0</v>
      </c>
      <c r="R38" s="11">
        <f>IF(BW37&gt;0,(BW38/BW37),"")</f>
        <v>0</v>
      </c>
      <c r="S38" s="11">
        <f>IF(BZ37&gt;0,(BZ38/BZ37),"")</f>
        <v>0.16666666666666666</v>
      </c>
      <c r="T38" s="11">
        <f t="shared" ref="T38" si="85">IF(CC37&gt;0,(CC38/CC37),"")</f>
        <v>0.15384615384615385</v>
      </c>
      <c r="U38" s="11">
        <f>IF(CF37&gt;0,(CF38/CF37),"")</f>
        <v>0.14285714285714285</v>
      </c>
      <c r="V38" s="11">
        <f>IF(CI37&gt;0,(CI38/CI37),"")</f>
        <v>0.4</v>
      </c>
      <c r="W38" s="11">
        <f>CL38/CL$37</f>
        <v>0</v>
      </c>
      <c r="X38" s="11">
        <f>CO38/CO$37</f>
        <v>0</v>
      </c>
      <c r="Y38" s="11">
        <f>CR38/CR$37</f>
        <v>0.25</v>
      </c>
      <c r="Z38" s="11">
        <f>CU38/CU$37</f>
        <v>0.15384615384615385</v>
      </c>
      <c r="AA38" s="11">
        <f>CX38/CX$37</f>
        <v>7.6923076923076927E-2</v>
      </c>
      <c r="AB38" s="11">
        <f>DA38/DA$37</f>
        <v>0.1875</v>
      </c>
      <c r="AC38" s="11">
        <f>DD38/DD$37</f>
        <v>0</v>
      </c>
      <c r="AD38" s="11">
        <f>DG38/DG$37</f>
        <v>0.15</v>
      </c>
      <c r="AE38" s="11">
        <f>DJ38/DJ$37</f>
        <v>0.15</v>
      </c>
      <c r="AF38" s="11">
        <f>DM38/DM$37</f>
        <v>0.22222222222222221</v>
      </c>
      <c r="AG38" s="34"/>
      <c r="AI38" s="11" t="s">
        <v>59</v>
      </c>
      <c r="AJ38" s="1" t="s">
        <v>60</v>
      </c>
      <c r="AK38" s="26"/>
      <c r="AL38" s="26"/>
      <c r="AM38" s="26"/>
      <c r="AN38" s="26"/>
      <c r="AO38" s="26"/>
      <c r="AP38" s="26"/>
      <c r="AQ38" s="26"/>
      <c r="AR38" s="26"/>
      <c r="AS38" s="26"/>
      <c r="AT38" s="26">
        <v>0</v>
      </c>
      <c r="AU38" s="26">
        <v>0</v>
      </c>
      <c r="AV38" s="26">
        <f t="shared" ref="AV38:AV40" si="86">AT38+AU38</f>
        <v>0</v>
      </c>
      <c r="AW38" s="26">
        <v>0</v>
      </c>
      <c r="AX38" s="26">
        <v>0</v>
      </c>
      <c r="AY38" s="26">
        <f t="shared" ref="AY38:AY40" si="87">AW38+AX38</f>
        <v>0</v>
      </c>
      <c r="AZ38" s="26">
        <v>0</v>
      </c>
      <c r="BA38" s="26">
        <v>0</v>
      </c>
      <c r="BB38" s="26">
        <f t="shared" ref="BB38:BB40" si="88">AZ38+BA38</f>
        <v>0</v>
      </c>
      <c r="BC38" s="26">
        <v>0</v>
      </c>
      <c r="BD38" s="26">
        <v>0</v>
      </c>
      <c r="BE38" s="26">
        <f t="shared" ref="BE38:BE40" si="89">BC38+BD38</f>
        <v>0</v>
      </c>
      <c r="BF38" s="26">
        <v>0</v>
      </c>
      <c r="BG38" s="26">
        <v>1</v>
      </c>
      <c r="BH38" s="26">
        <f t="shared" ref="BH38:BH40" si="90">BF38+BG38</f>
        <v>1</v>
      </c>
      <c r="BI38" s="26">
        <v>0</v>
      </c>
      <c r="BJ38" s="26">
        <v>2</v>
      </c>
      <c r="BK38" s="26">
        <f t="shared" ref="BK38:BK40" si="91">BI38+BJ38</f>
        <v>2</v>
      </c>
      <c r="BL38" s="26">
        <v>0</v>
      </c>
      <c r="BM38" s="26">
        <v>0</v>
      </c>
      <c r="BN38" s="26">
        <f t="shared" ref="BN38:BN40" si="92">BL38+BM38</f>
        <v>0</v>
      </c>
      <c r="BO38" s="26">
        <v>0</v>
      </c>
      <c r="BP38" s="26">
        <v>0</v>
      </c>
      <c r="BQ38" s="26">
        <f t="shared" ref="BQ38:BQ40" si="93">BO38+BP38</f>
        <v>0</v>
      </c>
      <c r="BR38" s="26">
        <v>0</v>
      </c>
      <c r="BS38" s="26">
        <v>0</v>
      </c>
      <c r="BT38" s="26">
        <f t="shared" ref="BT38:BT40" si="94">BR38+BS38</f>
        <v>0</v>
      </c>
      <c r="BU38" s="26">
        <v>0</v>
      </c>
      <c r="BV38" s="26">
        <v>0</v>
      </c>
      <c r="BW38" s="26">
        <f t="shared" ref="BW38:BW40" si="95">BU38+BV38</f>
        <v>0</v>
      </c>
      <c r="BX38" s="26">
        <v>0</v>
      </c>
      <c r="BY38" s="26">
        <v>1</v>
      </c>
      <c r="BZ38" s="26">
        <f t="shared" ref="BZ38:BZ40" si="96">BX38+BY38</f>
        <v>1</v>
      </c>
      <c r="CA38" s="26">
        <v>1</v>
      </c>
      <c r="CB38" s="26">
        <v>1</v>
      </c>
      <c r="CC38" s="26">
        <f t="shared" ref="CC38:CC40" si="97">CA38+CB38</f>
        <v>2</v>
      </c>
      <c r="CD38" s="26">
        <v>0</v>
      </c>
      <c r="CE38" s="26">
        <v>1</v>
      </c>
      <c r="CF38" s="26">
        <f t="shared" ref="CF38:CF40" si="98">CD38+CE38</f>
        <v>1</v>
      </c>
      <c r="CG38" s="26">
        <v>0</v>
      </c>
      <c r="CH38" s="26">
        <v>2</v>
      </c>
      <c r="CI38" s="26">
        <f t="shared" ref="CI38:CI40" si="99">CG38+CH38</f>
        <v>2</v>
      </c>
      <c r="CJ38" s="26">
        <v>0</v>
      </c>
      <c r="CK38" s="26">
        <v>0</v>
      </c>
      <c r="CL38" s="26">
        <f t="shared" ref="CL38" si="100">CJ38+CK38</f>
        <v>0</v>
      </c>
      <c r="CM38" s="26">
        <v>0</v>
      </c>
      <c r="CN38" s="26">
        <v>0</v>
      </c>
      <c r="CO38" s="26">
        <f>CM38+CN38</f>
        <v>0</v>
      </c>
      <c r="CP38" s="26">
        <v>0</v>
      </c>
      <c r="CQ38" s="26">
        <v>2</v>
      </c>
      <c r="CR38" s="26">
        <f t="shared" ref="CR38" si="101">CP38+CQ38</f>
        <v>2</v>
      </c>
      <c r="CS38" s="26">
        <v>2</v>
      </c>
      <c r="CT38" s="26">
        <v>0</v>
      </c>
      <c r="CU38" s="26">
        <f t="shared" ref="CU38" si="102">CS38+CT38</f>
        <v>2</v>
      </c>
      <c r="CV38" s="26">
        <v>1</v>
      </c>
      <c r="CW38" s="26">
        <v>0</v>
      </c>
      <c r="CX38" s="26">
        <f t="shared" ref="CX38" si="103">CV38+CW38</f>
        <v>1</v>
      </c>
      <c r="CY38" s="26">
        <v>0</v>
      </c>
      <c r="CZ38" s="26">
        <v>3</v>
      </c>
      <c r="DA38" s="26">
        <f t="shared" ref="DA38" si="104">CY38+CZ38</f>
        <v>3</v>
      </c>
      <c r="DB38" s="26">
        <v>0</v>
      </c>
      <c r="DC38" s="26">
        <v>0</v>
      </c>
      <c r="DD38" s="26">
        <f t="shared" ref="DD38" si="105">DB38+DC38</f>
        <v>0</v>
      </c>
      <c r="DE38" s="26">
        <v>1</v>
      </c>
      <c r="DF38" s="26">
        <v>2</v>
      </c>
      <c r="DG38" s="26">
        <f t="shared" ref="DG38" si="106">DE38+DF38</f>
        <v>3</v>
      </c>
      <c r="DH38" s="26">
        <v>1</v>
      </c>
      <c r="DI38" s="26">
        <v>2</v>
      </c>
      <c r="DJ38" s="26">
        <f t="shared" ref="DJ38" si="107">DH38+DI38</f>
        <v>3</v>
      </c>
      <c r="DK38" s="26">
        <v>0</v>
      </c>
      <c r="DL38" s="26">
        <v>4</v>
      </c>
      <c r="DM38" s="26">
        <f t="shared" ref="DM38" si="108">DK38+DL38</f>
        <v>4</v>
      </c>
    </row>
    <row r="39" spans="1:117" ht="13.5" customHeight="1" x14ac:dyDescent="0.2">
      <c r="A39" s="16"/>
      <c r="E39" s="1" t="s">
        <v>61</v>
      </c>
      <c r="F39" s="11" t="str">
        <f>IF(AM37&gt;0,(AM39/AM37),"")</f>
        <v/>
      </c>
      <c r="G39" s="11" t="str">
        <f>IF(AP37&gt;0,(AP39/AP37),"")</f>
        <v/>
      </c>
      <c r="H39" s="11" t="str">
        <f>IF(AS37&gt;0,(AS39/AS37),"")</f>
        <v/>
      </c>
      <c r="I39" s="11">
        <f>IF(AV37&gt;0,(AV39/AV37),"")</f>
        <v>0</v>
      </c>
      <c r="J39" s="11">
        <f>IF(AY37&gt;0,(AY39/AY37),"")</f>
        <v>0</v>
      </c>
      <c r="K39" s="11">
        <f>IF(BB37&gt;0,(BB39/BB37),"")</f>
        <v>0</v>
      </c>
      <c r="L39" s="11">
        <f>IF(BE37&gt;0,(BE39/BE37),"")</f>
        <v>0.33333333333333331</v>
      </c>
      <c r="M39" s="11">
        <f>IF(BH37&gt;0,(BH39/BH37),"")</f>
        <v>0.2</v>
      </c>
      <c r="N39" s="11">
        <f>IF(BK37&gt;0,(BK39/BK37),"")</f>
        <v>0.16666666666666666</v>
      </c>
      <c r="O39" s="11">
        <f>IF(BN37&gt;0,(BN39/BN37),"")</f>
        <v>0</v>
      </c>
      <c r="P39" s="11">
        <f>IF(BQ37&gt;0,(BQ39/BQ37),"")</f>
        <v>0.2</v>
      </c>
      <c r="Q39" s="11">
        <f>IF(BT37&gt;0,(BT39/BT37),"")</f>
        <v>0</v>
      </c>
      <c r="R39" s="11">
        <f>IF(BW37&gt;0,(BW39/BW37),"")</f>
        <v>0.4</v>
      </c>
      <c r="S39" s="11">
        <f>IF(BZ37&gt;0,(BZ39/BZ37),"")</f>
        <v>0</v>
      </c>
      <c r="T39" s="11">
        <f t="shared" ref="T39" si="109">IF(CC37&gt;0,(CC39/CC37),"")</f>
        <v>0.30769230769230771</v>
      </c>
      <c r="U39" s="11">
        <f>IF(CF37&gt;0,(CF39/CF37),"")</f>
        <v>0.42857142857142855</v>
      </c>
      <c r="V39" s="11">
        <f>IF(CI37&gt;0,(CI39/CI37),"")</f>
        <v>0.2</v>
      </c>
      <c r="W39" s="11">
        <f t="shared" ref="W39:W41" si="110">CL39/CL$37</f>
        <v>0.66666666666666663</v>
      </c>
      <c r="X39" s="11">
        <f>CO39/CO$37</f>
        <v>0.14285714285714285</v>
      </c>
      <c r="Y39" s="11">
        <f>CR39/CR$37</f>
        <v>0.125</v>
      </c>
      <c r="Z39" s="11">
        <f t="shared" ref="Z39" si="111">CU39/CU$37</f>
        <v>0.15384615384615385</v>
      </c>
      <c r="AA39" s="11">
        <f t="shared" ref="AA39:AA41" si="112">CX39/CX$37</f>
        <v>0.15384615384615385</v>
      </c>
      <c r="AB39" s="11">
        <f t="shared" ref="AB39:AB41" si="113">DA39/DA$37</f>
        <v>0.25</v>
      </c>
      <c r="AC39" s="11">
        <f t="shared" ref="AC39:AC41" si="114">DD39/DD$37</f>
        <v>0.2</v>
      </c>
      <c r="AD39" s="11">
        <f t="shared" ref="AD39:AD41" si="115">DG39/DG$37</f>
        <v>0.15</v>
      </c>
      <c r="AE39" s="11">
        <f t="shared" ref="AE39:AE40" si="116">DJ39/DJ$37</f>
        <v>0.25</v>
      </c>
      <c r="AF39" s="11">
        <f t="shared" ref="AF39:AF40" si="117">DM39/DM$37</f>
        <v>0.3888888888888889</v>
      </c>
      <c r="AG39" s="34"/>
      <c r="AJ39" s="1" t="s">
        <v>61</v>
      </c>
      <c r="AK39" s="26"/>
      <c r="AL39" s="26"/>
      <c r="AM39" s="26"/>
      <c r="AN39" s="26"/>
      <c r="AO39" s="26"/>
      <c r="AP39" s="26"/>
      <c r="AQ39" s="26"/>
      <c r="AR39" s="26"/>
      <c r="AS39" s="26"/>
      <c r="AT39" s="26">
        <v>0</v>
      </c>
      <c r="AU39" s="26">
        <v>0</v>
      </c>
      <c r="AV39" s="26">
        <f t="shared" si="86"/>
        <v>0</v>
      </c>
      <c r="AW39" s="26">
        <v>0</v>
      </c>
      <c r="AX39" s="26">
        <v>0</v>
      </c>
      <c r="AY39" s="26">
        <f t="shared" si="87"/>
        <v>0</v>
      </c>
      <c r="AZ39" s="26">
        <v>0</v>
      </c>
      <c r="BA39" s="26">
        <v>0</v>
      </c>
      <c r="BB39" s="26">
        <f t="shared" si="88"/>
        <v>0</v>
      </c>
      <c r="BC39" s="26">
        <v>0</v>
      </c>
      <c r="BD39" s="26">
        <v>2</v>
      </c>
      <c r="BE39" s="26">
        <f t="shared" si="89"/>
        <v>2</v>
      </c>
      <c r="BF39" s="26">
        <v>1</v>
      </c>
      <c r="BG39" s="26">
        <v>0</v>
      </c>
      <c r="BH39" s="26">
        <f t="shared" si="90"/>
        <v>1</v>
      </c>
      <c r="BI39" s="26">
        <v>0</v>
      </c>
      <c r="BJ39" s="26">
        <v>1</v>
      </c>
      <c r="BK39" s="26">
        <f t="shared" si="91"/>
        <v>1</v>
      </c>
      <c r="BL39" s="26">
        <v>0</v>
      </c>
      <c r="BM39" s="26">
        <v>0</v>
      </c>
      <c r="BN39" s="26">
        <f t="shared" si="92"/>
        <v>0</v>
      </c>
      <c r="BO39" s="26">
        <v>0</v>
      </c>
      <c r="BP39" s="26">
        <v>1</v>
      </c>
      <c r="BQ39" s="26">
        <f t="shared" si="93"/>
        <v>1</v>
      </c>
      <c r="BR39" s="26">
        <v>0</v>
      </c>
      <c r="BS39" s="26">
        <v>0</v>
      </c>
      <c r="BT39" s="26">
        <f t="shared" si="94"/>
        <v>0</v>
      </c>
      <c r="BU39" s="26">
        <v>1</v>
      </c>
      <c r="BV39" s="26">
        <v>1</v>
      </c>
      <c r="BW39" s="26">
        <f t="shared" si="95"/>
        <v>2</v>
      </c>
      <c r="BX39" s="26">
        <v>0</v>
      </c>
      <c r="BY39" s="26">
        <v>0</v>
      </c>
      <c r="BZ39" s="26">
        <f t="shared" si="96"/>
        <v>0</v>
      </c>
      <c r="CA39" s="26">
        <v>1</v>
      </c>
      <c r="CB39" s="26">
        <v>3</v>
      </c>
      <c r="CC39" s="26">
        <f t="shared" si="97"/>
        <v>4</v>
      </c>
      <c r="CD39" s="26">
        <v>2</v>
      </c>
      <c r="CE39" s="26">
        <v>1</v>
      </c>
      <c r="CF39" s="26">
        <f t="shared" si="98"/>
        <v>3</v>
      </c>
      <c r="CG39" s="26">
        <v>0</v>
      </c>
      <c r="CH39" s="26">
        <v>1</v>
      </c>
      <c r="CI39" s="26">
        <f t="shared" si="99"/>
        <v>1</v>
      </c>
      <c r="CJ39" s="26">
        <v>1</v>
      </c>
      <c r="CK39" s="26">
        <v>1</v>
      </c>
      <c r="CL39" s="26">
        <f>CJ39+CK39</f>
        <v>2</v>
      </c>
      <c r="CM39" s="26">
        <v>0</v>
      </c>
      <c r="CN39" s="26">
        <v>1</v>
      </c>
      <c r="CO39" s="26">
        <f>CM39+CN39</f>
        <v>1</v>
      </c>
      <c r="CP39" s="26">
        <v>1</v>
      </c>
      <c r="CQ39" s="26">
        <v>0</v>
      </c>
      <c r="CR39" s="26">
        <f>CP39+CQ39</f>
        <v>1</v>
      </c>
      <c r="CS39" s="26">
        <v>0</v>
      </c>
      <c r="CT39" s="26">
        <v>2</v>
      </c>
      <c r="CU39" s="26">
        <f>CS39+CT39</f>
        <v>2</v>
      </c>
      <c r="CV39" s="26">
        <v>1</v>
      </c>
      <c r="CW39" s="26">
        <v>1</v>
      </c>
      <c r="CX39" s="26">
        <f>CV39+CW39</f>
        <v>2</v>
      </c>
      <c r="CY39" s="26">
        <v>2</v>
      </c>
      <c r="CZ39" s="26">
        <v>2</v>
      </c>
      <c r="DA39" s="26">
        <f>CY39+CZ39</f>
        <v>4</v>
      </c>
      <c r="DB39" s="26">
        <v>1</v>
      </c>
      <c r="DC39" s="26">
        <v>2</v>
      </c>
      <c r="DD39" s="26">
        <f>DB39+DC39</f>
        <v>3</v>
      </c>
      <c r="DE39" s="26">
        <v>2</v>
      </c>
      <c r="DF39" s="26">
        <v>1</v>
      </c>
      <c r="DG39" s="26">
        <f>DE39+DF39</f>
        <v>3</v>
      </c>
      <c r="DH39" s="26">
        <v>2</v>
      </c>
      <c r="DI39" s="26">
        <v>3</v>
      </c>
      <c r="DJ39" s="26">
        <f>DH39+DI39</f>
        <v>5</v>
      </c>
      <c r="DK39" s="26">
        <v>4</v>
      </c>
      <c r="DL39" s="26">
        <v>3</v>
      </c>
      <c r="DM39" s="26">
        <f>DK39+DL39</f>
        <v>7</v>
      </c>
    </row>
    <row r="40" spans="1:117" ht="13.5" customHeight="1" x14ac:dyDescent="0.2">
      <c r="A40" s="16"/>
      <c r="E40" s="1" t="s">
        <v>62</v>
      </c>
      <c r="F40" s="13" t="str">
        <f>IF(AM37&gt;0,(AM40/AM37),"")</f>
        <v/>
      </c>
      <c r="G40" s="13" t="str">
        <f>IF(AP37&gt;0,(AP40/AP37),"")</f>
        <v/>
      </c>
      <c r="H40" s="13" t="str">
        <f>IF(AS37&gt;0,(AS40/AS37),"")</f>
        <v/>
      </c>
      <c r="I40" s="13">
        <f>IF(AV37&gt;0,(AV40/AV37),"")</f>
        <v>0</v>
      </c>
      <c r="J40" s="13">
        <f>IF(AY37&gt;0,(AY40/AY37),"")</f>
        <v>0</v>
      </c>
      <c r="K40" s="13">
        <f>IF(BB37&gt;0,(BB40/BB37),"")</f>
        <v>0</v>
      </c>
      <c r="L40" s="13">
        <f>IF(BE37&gt;0,(BE40/BE37),"")</f>
        <v>0</v>
      </c>
      <c r="M40" s="13">
        <f>IF(BH37&gt;0,(BH40/BH37),"")</f>
        <v>0</v>
      </c>
      <c r="N40" s="13">
        <f>IF(BK37&gt;0,(BK40/BK37),"")</f>
        <v>0.16666666666666666</v>
      </c>
      <c r="O40" s="13">
        <f>IF(BN37&gt;0,(BN40/BN37),"")</f>
        <v>0</v>
      </c>
      <c r="P40" s="13">
        <f>IF(BQ37&gt;0,(BQ40/BQ37),"")</f>
        <v>0.2</v>
      </c>
      <c r="Q40" s="13">
        <f>IF(BT37&gt;0,(BT40/BT37),"")</f>
        <v>1</v>
      </c>
      <c r="R40" s="13">
        <f>IF(BW37&gt;0,(BW40/BW37),"")</f>
        <v>0.2</v>
      </c>
      <c r="S40" s="13">
        <f>IF(BZ37&gt;0,(BZ40/BZ37),"")</f>
        <v>0.33333333333333331</v>
      </c>
      <c r="T40" s="13">
        <f t="shared" ref="T40" si="118">IF(CC37&gt;0,(CC40/CC37),"")</f>
        <v>0</v>
      </c>
      <c r="U40" s="13">
        <f>IF(CF37&gt;0,(CF40/CF37),"")</f>
        <v>0.14285714285714285</v>
      </c>
      <c r="V40" s="13">
        <f>IF(CI37&gt;0,(CI40/CI37),"")</f>
        <v>0</v>
      </c>
      <c r="W40" s="13">
        <f t="shared" si="110"/>
        <v>0</v>
      </c>
      <c r="X40" s="13">
        <f>CO40/CO$37</f>
        <v>0</v>
      </c>
      <c r="Y40" s="13">
        <f>CR40/CR$37</f>
        <v>0.125</v>
      </c>
      <c r="Z40" s="13">
        <f>CU40/CU$37</f>
        <v>7.6923076923076927E-2</v>
      </c>
      <c r="AA40" s="13">
        <f t="shared" si="112"/>
        <v>0.15384615384615385</v>
      </c>
      <c r="AB40" s="13">
        <f t="shared" si="113"/>
        <v>0</v>
      </c>
      <c r="AC40" s="13">
        <f t="shared" si="114"/>
        <v>6.6666666666666666E-2</v>
      </c>
      <c r="AD40" s="13">
        <f t="shared" si="115"/>
        <v>0</v>
      </c>
      <c r="AE40" s="13">
        <f t="shared" si="116"/>
        <v>0.1</v>
      </c>
      <c r="AF40" s="13">
        <f t="shared" si="117"/>
        <v>0.1111111111111111</v>
      </c>
      <c r="AG40" s="34"/>
      <c r="AJ40" s="1" t="s">
        <v>62</v>
      </c>
      <c r="AK40" s="26"/>
      <c r="AL40" s="26"/>
      <c r="AM40" s="26"/>
      <c r="AN40" s="26"/>
      <c r="AO40" s="26"/>
      <c r="AP40" s="26"/>
      <c r="AQ40" s="26"/>
      <c r="AR40" s="26"/>
      <c r="AS40" s="26"/>
      <c r="AT40" s="26">
        <v>0</v>
      </c>
      <c r="AU40" s="26">
        <v>0</v>
      </c>
      <c r="AV40" s="26">
        <f t="shared" si="86"/>
        <v>0</v>
      </c>
      <c r="AW40" s="26">
        <v>0</v>
      </c>
      <c r="AX40" s="26">
        <v>0</v>
      </c>
      <c r="AY40" s="26">
        <f t="shared" si="87"/>
        <v>0</v>
      </c>
      <c r="AZ40" s="26">
        <v>0</v>
      </c>
      <c r="BA40" s="26">
        <v>0</v>
      </c>
      <c r="BB40" s="26">
        <f t="shared" si="88"/>
        <v>0</v>
      </c>
      <c r="BC40" s="26">
        <v>0</v>
      </c>
      <c r="BD40" s="26">
        <v>0</v>
      </c>
      <c r="BE40" s="26">
        <f t="shared" si="89"/>
        <v>0</v>
      </c>
      <c r="BF40" s="26">
        <v>0</v>
      </c>
      <c r="BG40" s="26">
        <v>0</v>
      </c>
      <c r="BH40" s="26">
        <f t="shared" si="90"/>
        <v>0</v>
      </c>
      <c r="BI40" s="26">
        <v>0</v>
      </c>
      <c r="BJ40" s="26">
        <v>1</v>
      </c>
      <c r="BK40" s="26">
        <f t="shared" si="91"/>
        <v>1</v>
      </c>
      <c r="BL40" s="26">
        <v>0</v>
      </c>
      <c r="BM40" s="26">
        <v>0</v>
      </c>
      <c r="BN40" s="26">
        <f t="shared" si="92"/>
        <v>0</v>
      </c>
      <c r="BO40" s="26">
        <v>0</v>
      </c>
      <c r="BP40" s="26">
        <v>1</v>
      </c>
      <c r="BQ40" s="26">
        <f t="shared" si="93"/>
        <v>1</v>
      </c>
      <c r="BR40" s="26">
        <v>1</v>
      </c>
      <c r="BS40" s="26">
        <v>0</v>
      </c>
      <c r="BT40" s="26">
        <f t="shared" si="94"/>
        <v>1</v>
      </c>
      <c r="BU40" s="26">
        <v>0</v>
      </c>
      <c r="BV40" s="26">
        <v>1</v>
      </c>
      <c r="BW40" s="26">
        <f t="shared" si="95"/>
        <v>1</v>
      </c>
      <c r="BX40" s="26">
        <v>2</v>
      </c>
      <c r="BY40" s="26">
        <v>0</v>
      </c>
      <c r="BZ40" s="26">
        <f t="shared" si="96"/>
        <v>2</v>
      </c>
      <c r="CA40" s="26">
        <f>0+0+0</f>
        <v>0</v>
      </c>
      <c r="CB40" s="26">
        <v>0</v>
      </c>
      <c r="CC40" s="26">
        <f t="shared" si="97"/>
        <v>0</v>
      </c>
      <c r="CD40" s="26">
        <v>1</v>
      </c>
      <c r="CE40" s="26">
        <v>0</v>
      </c>
      <c r="CF40" s="26">
        <f t="shared" si="98"/>
        <v>1</v>
      </c>
      <c r="CG40" s="26">
        <v>0</v>
      </c>
      <c r="CH40" s="26">
        <v>0</v>
      </c>
      <c r="CI40" s="26">
        <f t="shared" si="99"/>
        <v>0</v>
      </c>
      <c r="CJ40" s="26">
        <v>0</v>
      </c>
      <c r="CK40" s="26">
        <v>0</v>
      </c>
      <c r="CL40" s="26">
        <f>CJ40+CK40</f>
        <v>0</v>
      </c>
      <c r="CM40" s="26">
        <v>0</v>
      </c>
      <c r="CN40" s="26">
        <v>0</v>
      </c>
      <c r="CO40" s="26">
        <f>CM40+CN40</f>
        <v>0</v>
      </c>
      <c r="CP40" s="26">
        <v>1</v>
      </c>
      <c r="CQ40" s="26">
        <v>0</v>
      </c>
      <c r="CR40" s="26">
        <f>CP40+CQ40</f>
        <v>1</v>
      </c>
      <c r="CS40" s="26">
        <v>0</v>
      </c>
      <c r="CT40" s="26">
        <v>1</v>
      </c>
      <c r="CU40" s="26">
        <f>CS40+CT40</f>
        <v>1</v>
      </c>
      <c r="CV40" s="26">
        <v>1</v>
      </c>
      <c r="CW40" s="26">
        <v>1</v>
      </c>
      <c r="CX40" s="26">
        <f>CV40+CW40</f>
        <v>2</v>
      </c>
      <c r="CY40" s="26">
        <v>0</v>
      </c>
      <c r="CZ40" s="26">
        <v>0</v>
      </c>
      <c r="DA40" s="26">
        <f>CY40+CZ40</f>
        <v>0</v>
      </c>
      <c r="DB40" s="26">
        <v>1</v>
      </c>
      <c r="DC40" s="26">
        <v>0</v>
      </c>
      <c r="DD40" s="26">
        <f>DB40+DC40</f>
        <v>1</v>
      </c>
      <c r="DE40" s="26">
        <v>0</v>
      </c>
      <c r="DF40" s="26">
        <v>0</v>
      </c>
      <c r="DG40" s="26">
        <f>DE40+DF40</f>
        <v>0</v>
      </c>
      <c r="DH40" s="26">
        <v>2</v>
      </c>
      <c r="DI40" s="26">
        <v>0</v>
      </c>
      <c r="DJ40" s="26">
        <f>DH40+DI40</f>
        <v>2</v>
      </c>
      <c r="DK40" s="26">
        <v>2</v>
      </c>
      <c r="DL40" s="26">
        <v>0</v>
      </c>
      <c r="DM40" s="26">
        <f>DK40+DL40</f>
        <v>2</v>
      </c>
    </row>
    <row r="41" spans="1:117" ht="13.5" customHeight="1" x14ac:dyDescent="0.2">
      <c r="A41" s="16"/>
      <c r="E41" s="2"/>
      <c r="F41" s="11" t="str">
        <f>IF(AM37&gt;0,(AM41/AM37),"")</f>
        <v/>
      </c>
      <c r="G41" s="11" t="str">
        <f>IF(AP37&gt;0,(AP41/AP37),"")</f>
        <v/>
      </c>
      <c r="H41" s="11" t="str">
        <f>IF(AS37&gt;0,(AS41/AS37),"")</f>
        <v/>
      </c>
      <c r="I41" s="11">
        <f>IF(AV37&gt;0,(AV41/AV37),"")</f>
        <v>0</v>
      </c>
      <c r="J41" s="11">
        <f>IF(AY37&gt;0,(AY41/AY37),"")</f>
        <v>0</v>
      </c>
      <c r="K41" s="11">
        <f>IF(BB37&gt;0,(BB41/BB37),"")</f>
        <v>0</v>
      </c>
      <c r="L41" s="11">
        <f>IF(BE37&gt;0,(BE41/BE37),"")</f>
        <v>0.33333333333333331</v>
      </c>
      <c r="M41" s="11">
        <f>IF(BH37&gt;0,(BH41/BH37),"")</f>
        <v>0.4</v>
      </c>
      <c r="N41" s="11">
        <f>IF(BK37&gt;0,(BK41/BK37),"")</f>
        <v>0.66666666666666663</v>
      </c>
      <c r="O41" s="11">
        <f>IF(BN37&gt;0,(BN41/BN37),"")</f>
        <v>0</v>
      </c>
      <c r="P41" s="11">
        <f>IF(BQ37&gt;0,(BQ41/BQ37),"")</f>
        <v>0.4</v>
      </c>
      <c r="Q41" s="11">
        <f>IF(BT37&gt;0,(BT41/BT37),"")</f>
        <v>1</v>
      </c>
      <c r="R41" s="11">
        <f>IF(BW37&gt;0,(BW41/BW37),"")</f>
        <v>0.6</v>
      </c>
      <c r="S41" s="11">
        <f>IF(BZ37&gt;0,(BZ41/BZ37),"")</f>
        <v>0.5</v>
      </c>
      <c r="T41" s="11">
        <f t="shared" ref="T41" si="119">IF(CC37&gt;0,(CC41/CC37),"")</f>
        <v>0.46153846153846156</v>
      </c>
      <c r="U41" s="11">
        <f>IF(CF37&gt;0,(CF41/CF37),"")</f>
        <v>0.7142857142857143</v>
      </c>
      <c r="V41" s="11">
        <f>IF(CI37&gt;0,(CI41/CI37),"")</f>
        <v>0.6</v>
      </c>
      <c r="W41" s="11">
        <f t="shared" si="110"/>
        <v>0.66666666666666663</v>
      </c>
      <c r="X41" s="11">
        <f>CO41/CO$37</f>
        <v>0.14285714285714285</v>
      </c>
      <c r="Y41" s="11">
        <f>CR41/CR$37</f>
        <v>0.5</v>
      </c>
      <c r="Z41" s="11">
        <f>CU41/CU$37</f>
        <v>0.38461538461538464</v>
      </c>
      <c r="AA41" s="11">
        <f t="shared" si="112"/>
        <v>0.38461538461538464</v>
      </c>
      <c r="AB41" s="11">
        <f t="shared" si="113"/>
        <v>0.4375</v>
      </c>
      <c r="AC41" s="11">
        <f t="shared" si="114"/>
        <v>0.26666666666666666</v>
      </c>
      <c r="AD41" s="11">
        <f t="shared" si="115"/>
        <v>0.3</v>
      </c>
      <c r="AE41" s="11">
        <f>DJ41/DJ$37</f>
        <v>0.5</v>
      </c>
      <c r="AF41" s="11">
        <f>DM41/DM$37</f>
        <v>0.72222222222222221</v>
      </c>
      <c r="AG41" s="34"/>
      <c r="AJ41" s="5" t="s">
        <v>88</v>
      </c>
      <c r="AK41" s="26"/>
      <c r="AL41" s="26"/>
      <c r="AM41" s="26"/>
      <c r="AN41" s="26"/>
      <c r="AO41" s="26"/>
      <c r="AP41" s="26"/>
      <c r="AQ41" s="26"/>
      <c r="AR41" s="26"/>
      <c r="AS41" s="26"/>
      <c r="AT41" s="26">
        <f t="shared" ref="AT41:CJ41" si="120">SUM(AT38:AT40)</f>
        <v>0</v>
      </c>
      <c r="AU41" s="26">
        <f t="shared" si="120"/>
        <v>0</v>
      </c>
      <c r="AV41" s="26">
        <f t="shared" si="120"/>
        <v>0</v>
      </c>
      <c r="AW41" s="26">
        <f t="shared" si="120"/>
        <v>0</v>
      </c>
      <c r="AX41" s="26">
        <f t="shared" si="120"/>
        <v>0</v>
      </c>
      <c r="AY41" s="26">
        <f t="shared" si="120"/>
        <v>0</v>
      </c>
      <c r="AZ41" s="26">
        <f t="shared" si="120"/>
        <v>0</v>
      </c>
      <c r="BA41" s="26">
        <f t="shared" si="120"/>
        <v>0</v>
      </c>
      <c r="BB41" s="26">
        <f t="shared" si="120"/>
        <v>0</v>
      </c>
      <c r="BC41" s="26">
        <f t="shared" si="120"/>
        <v>0</v>
      </c>
      <c r="BD41" s="26">
        <f t="shared" si="120"/>
        <v>2</v>
      </c>
      <c r="BE41" s="26">
        <f t="shared" si="120"/>
        <v>2</v>
      </c>
      <c r="BF41" s="26">
        <f t="shared" si="120"/>
        <v>1</v>
      </c>
      <c r="BG41" s="26">
        <f t="shared" si="120"/>
        <v>1</v>
      </c>
      <c r="BH41" s="26">
        <f t="shared" si="120"/>
        <v>2</v>
      </c>
      <c r="BI41" s="26">
        <f t="shared" si="120"/>
        <v>0</v>
      </c>
      <c r="BJ41" s="26">
        <f t="shared" si="120"/>
        <v>4</v>
      </c>
      <c r="BK41" s="26">
        <f t="shared" si="120"/>
        <v>4</v>
      </c>
      <c r="BL41" s="26">
        <f t="shared" si="120"/>
        <v>0</v>
      </c>
      <c r="BM41" s="26">
        <f t="shared" si="120"/>
        <v>0</v>
      </c>
      <c r="BN41" s="26">
        <f t="shared" si="120"/>
        <v>0</v>
      </c>
      <c r="BO41" s="26">
        <f t="shared" si="120"/>
        <v>0</v>
      </c>
      <c r="BP41" s="26">
        <f t="shared" si="120"/>
        <v>2</v>
      </c>
      <c r="BQ41" s="26">
        <f t="shared" si="120"/>
        <v>2</v>
      </c>
      <c r="BR41" s="26">
        <f t="shared" si="120"/>
        <v>1</v>
      </c>
      <c r="BS41" s="26">
        <f t="shared" si="120"/>
        <v>0</v>
      </c>
      <c r="BT41" s="26">
        <f t="shared" si="120"/>
        <v>1</v>
      </c>
      <c r="BU41" s="26">
        <f t="shared" si="120"/>
        <v>1</v>
      </c>
      <c r="BV41" s="26">
        <f t="shared" si="120"/>
        <v>2</v>
      </c>
      <c r="BW41" s="26">
        <f t="shared" si="120"/>
        <v>3</v>
      </c>
      <c r="BX41" s="26">
        <f t="shared" si="120"/>
        <v>2</v>
      </c>
      <c r="BY41" s="26">
        <f t="shared" si="120"/>
        <v>1</v>
      </c>
      <c r="BZ41" s="26">
        <f t="shared" si="120"/>
        <v>3</v>
      </c>
      <c r="CA41" s="26">
        <f t="shared" si="120"/>
        <v>2</v>
      </c>
      <c r="CB41" s="26">
        <f t="shared" si="120"/>
        <v>4</v>
      </c>
      <c r="CC41" s="26">
        <f t="shared" si="120"/>
        <v>6</v>
      </c>
      <c r="CD41" s="26">
        <f t="shared" si="120"/>
        <v>3</v>
      </c>
      <c r="CE41" s="26">
        <f t="shared" si="120"/>
        <v>2</v>
      </c>
      <c r="CF41" s="26">
        <f t="shared" si="120"/>
        <v>5</v>
      </c>
      <c r="CG41" s="26">
        <f t="shared" si="120"/>
        <v>0</v>
      </c>
      <c r="CH41" s="26">
        <f t="shared" si="120"/>
        <v>3</v>
      </c>
      <c r="CI41" s="26">
        <f t="shared" si="120"/>
        <v>3</v>
      </c>
      <c r="CJ41" s="26">
        <f t="shared" si="120"/>
        <v>1</v>
      </c>
      <c r="CK41" s="26">
        <f>SUM(CK38:CK40)</f>
        <v>1</v>
      </c>
      <c r="CL41" s="26">
        <f t="shared" ref="CL41:CM41" si="121">SUM(CL38:CL40)</f>
        <v>2</v>
      </c>
      <c r="CM41" s="26">
        <f t="shared" si="121"/>
        <v>0</v>
      </c>
      <c r="CN41" s="26">
        <f>SUM(CN38:CN40)</f>
        <v>1</v>
      </c>
      <c r="CO41" s="26">
        <f t="shared" ref="CO41:CP41" si="122">SUM(CO38:CO40)</f>
        <v>1</v>
      </c>
      <c r="CP41" s="26">
        <f t="shared" si="122"/>
        <v>2</v>
      </c>
      <c r="CQ41" s="26">
        <f>SUM(CQ38:CQ40)</f>
        <v>2</v>
      </c>
      <c r="CR41" s="26">
        <f t="shared" ref="CR41:CS41" si="123">SUM(CR38:CR40)</f>
        <v>4</v>
      </c>
      <c r="CS41" s="26">
        <f t="shared" si="123"/>
        <v>2</v>
      </c>
      <c r="CT41" s="26">
        <f>SUM(CT38:CT40)</f>
        <v>3</v>
      </c>
      <c r="CU41" s="26">
        <f t="shared" ref="CU41:CV41" si="124">SUM(CU38:CU40)</f>
        <v>5</v>
      </c>
      <c r="CV41" s="26">
        <f t="shared" si="124"/>
        <v>3</v>
      </c>
      <c r="CW41" s="26">
        <f>SUM(CW38:CW40)</f>
        <v>2</v>
      </c>
      <c r="CX41" s="26">
        <f t="shared" ref="CX41:CY41" si="125">SUM(CX38:CX40)</f>
        <v>5</v>
      </c>
      <c r="CY41" s="26">
        <f t="shared" si="125"/>
        <v>2</v>
      </c>
      <c r="CZ41" s="26">
        <f>SUM(CZ38:CZ40)</f>
        <v>5</v>
      </c>
      <c r="DA41" s="26">
        <f t="shared" ref="DA41:DB41" si="126">SUM(DA38:DA40)</f>
        <v>7</v>
      </c>
      <c r="DB41" s="26">
        <f t="shared" si="126"/>
        <v>2</v>
      </c>
      <c r="DC41" s="26">
        <f>SUM(DC38:DC40)</f>
        <v>2</v>
      </c>
      <c r="DD41" s="26">
        <f t="shared" ref="DD41:DE41" si="127">SUM(DD38:DD40)</f>
        <v>4</v>
      </c>
      <c r="DE41" s="26">
        <f t="shared" si="127"/>
        <v>3</v>
      </c>
      <c r="DF41" s="26">
        <f>SUM(DF38:DF40)</f>
        <v>3</v>
      </c>
      <c r="DG41" s="26">
        <f t="shared" ref="DG41:DH41" si="128">SUM(DG38:DG40)</f>
        <v>6</v>
      </c>
      <c r="DH41" s="26">
        <f t="shared" si="128"/>
        <v>5</v>
      </c>
      <c r="DI41" s="26">
        <f>SUM(DI38:DI40)</f>
        <v>5</v>
      </c>
      <c r="DJ41" s="26">
        <f t="shared" ref="DJ41:DK41" si="129">SUM(DJ38:DJ40)</f>
        <v>10</v>
      </c>
      <c r="DK41" s="26">
        <f t="shared" si="129"/>
        <v>6</v>
      </c>
      <c r="DL41" s="26">
        <f>SUM(DL38:DL40)</f>
        <v>7</v>
      </c>
      <c r="DM41" s="26">
        <f t="shared" ref="DM41" si="130">SUM(DM38:DM40)</f>
        <v>13</v>
      </c>
    </row>
    <row r="42" spans="1:117" ht="13.5" customHeight="1" x14ac:dyDescent="0.25">
      <c r="A42" s="16"/>
      <c r="C42" s="2" t="s">
        <v>117</v>
      </c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34"/>
      <c r="AK42" s="52" t="s">
        <v>117</v>
      </c>
      <c r="AL42" s="61"/>
      <c r="AM42" s="61"/>
      <c r="AN42" s="61"/>
      <c r="AO42" s="61"/>
      <c r="AP42" s="61"/>
      <c r="AQ42" s="61"/>
      <c r="AR42" s="61"/>
      <c r="AS42" s="61"/>
      <c r="AT42" s="61"/>
      <c r="AU42" s="61"/>
      <c r="AV42" s="61"/>
      <c r="AW42" s="61"/>
      <c r="AX42" s="61"/>
      <c r="AY42" s="61"/>
      <c r="AZ42" s="61"/>
      <c r="BA42" s="61"/>
      <c r="BB42" s="61"/>
      <c r="BC42" s="61"/>
      <c r="BD42" s="61"/>
      <c r="BE42" s="61"/>
      <c r="BF42" s="61"/>
      <c r="BG42" s="61"/>
      <c r="BH42" s="61"/>
      <c r="BI42" s="61"/>
      <c r="BJ42" s="61"/>
      <c r="BK42" s="61"/>
      <c r="BL42" s="61"/>
      <c r="BM42" s="61"/>
      <c r="BN42" s="61"/>
      <c r="BO42" s="61"/>
      <c r="BP42" s="61"/>
      <c r="BQ42" s="61"/>
      <c r="BR42" s="61"/>
      <c r="BS42" s="61"/>
      <c r="BT42" s="61"/>
      <c r="BU42" s="61"/>
      <c r="BV42" s="61"/>
      <c r="BW42" s="61"/>
      <c r="BX42" s="61"/>
      <c r="BY42" s="61"/>
      <c r="BZ42" s="61"/>
      <c r="CA42" s="61"/>
      <c r="CB42" s="61"/>
      <c r="CC42" s="61"/>
      <c r="CD42" s="61"/>
      <c r="CE42" s="61"/>
      <c r="CF42" s="61"/>
      <c r="CG42" s="61"/>
      <c r="CH42" s="61"/>
      <c r="CI42" s="61"/>
      <c r="CJ42" s="61"/>
      <c r="CK42" s="61"/>
      <c r="CL42" s="61"/>
      <c r="CM42" s="61"/>
      <c r="CN42" s="61"/>
      <c r="CO42" s="61"/>
      <c r="CP42" s="61"/>
      <c r="CQ42" s="61"/>
      <c r="CR42" s="61"/>
      <c r="CS42" s="61"/>
      <c r="CT42" s="61"/>
      <c r="CU42" s="61"/>
      <c r="CV42" s="61"/>
      <c r="CW42" s="61"/>
      <c r="CX42" s="61"/>
      <c r="CY42" s="61"/>
      <c r="CZ42" s="61"/>
      <c r="DA42" s="61"/>
      <c r="DB42" s="61"/>
      <c r="DC42" s="61"/>
      <c r="DD42" s="61"/>
      <c r="DE42" s="61"/>
      <c r="DF42" s="61"/>
      <c r="DG42" s="61"/>
      <c r="DH42" s="61"/>
      <c r="DI42" s="61"/>
      <c r="DJ42" s="61"/>
      <c r="DK42" s="55"/>
      <c r="DL42" s="55"/>
      <c r="DM42" s="55"/>
    </row>
    <row r="43" spans="1:117" ht="13.5" customHeight="1" x14ac:dyDescent="0.2">
      <c r="A43" s="16"/>
      <c r="D43" s="1" t="s">
        <v>65</v>
      </c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8">
        <f>CR43</f>
        <v>194</v>
      </c>
      <c r="Z43" s="8">
        <f>CU43</f>
        <v>200</v>
      </c>
      <c r="AA43" s="8">
        <f>CX43</f>
        <v>223</v>
      </c>
      <c r="AB43" s="8">
        <f>DA43</f>
        <v>206</v>
      </c>
      <c r="AC43" s="8">
        <f>DD43</f>
        <v>220</v>
      </c>
      <c r="AD43" s="8">
        <f>DG43</f>
        <v>232</v>
      </c>
      <c r="AE43" s="8">
        <f>DJ43</f>
        <v>173</v>
      </c>
      <c r="AF43" s="8">
        <f>DM43</f>
        <v>222</v>
      </c>
      <c r="AG43" s="34"/>
      <c r="AI43" s="1" t="s">
        <v>65</v>
      </c>
      <c r="CR43" s="1">
        <v>194</v>
      </c>
      <c r="CU43" s="1">
        <v>200</v>
      </c>
      <c r="CX43" s="1">
        <v>223</v>
      </c>
      <c r="DA43" s="1">
        <v>206</v>
      </c>
      <c r="DD43" s="1">
        <v>220</v>
      </c>
      <c r="DG43" s="1">
        <v>232</v>
      </c>
      <c r="DJ43" s="1">
        <v>173</v>
      </c>
      <c r="DM43" s="1">
        <v>222</v>
      </c>
    </row>
    <row r="44" spans="1:117" ht="13.5" customHeight="1" x14ac:dyDescent="0.2">
      <c r="A44" s="16"/>
      <c r="D44" s="11" t="s">
        <v>118</v>
      </c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>
        <f>CR44/CR43</f>
        <v>0.44329896907216493</v>
      </c>
      <c r="Z44" s="11">
        <f>CU44/CU43</f>
        <v>0.495</v>
      </c>
      <c r="AA44" s="11">
        <f>CX44/CX43</f>
        <v>0.452914798206278</v>
      </c>
      <c r="AB44" s="11">
        <f>DA44/DA43</f>
        <v>0.44660194174757284</v>
      </c>
      <c r="AC44" s="11">
        <f>DD44/DD43</f>
        <v>0.46363636363636362</v>
      </c>
      <c r="AD44" s="11">
        <f>DG44/DG43</f>
        <v>0.52586206896551724</v>
      </c>
      <c r="AE44" s="11">
        <f>DJ44/DJ43</f>
        <v>0.39884393063583817</v>
      </c>
      <c r="AF44" s="11">
        <f>DM44/DM43</f>
        <v>0.54504504504504503</v>
      </c>
      <c r="AG44" s="34"/>
      <c r="AI44" s="11" t="s">
        <v>118</v>
      </c>
      <c r="CR44" s="1">
        <v>86</v>
      </c>
      <c r="CU44" s="1">
        <v>99</v>
      </c>
      <c r="CX44" s="1">
        <v>101</v>
      </c>
      <c r="DA44" s="1">
        <v>92</v>
      </c>
      <c r="DD44" s="1">
        <v>102</v>
      </c>
      <c r="DG44" s="1">
        <v>122</v>
      </c>
      <c r="DJ44" s="1">
        <v>69</v>
      </c>
      <c r="DM44" s="1">
        <v>121</v>
      </c>
    </row>
    <row r="45" spans="1:117" ht="13.5" customHeight="1" thickBot="1" x14ac:dyDescent="0.25">
      <c r="A45" s="16"/>
      <c r="B45" s="3"/>
      <c r="C45" s="3"/>
      <c r="D45" s="3"/>
      <c r="E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G45" s="17"/>
      <c r="AK45" s="26"/>
      <c r="AL45" s="26"/>
      <c r="AM45" s="26"/>
      <c r="AN45" s="26"/>
      <c r="AO45" s="26"/>
      <c r="AP45" s="26"/>
      <c r="AQ45" s="26"/>
      <c r="AR45" s="26"/>
      <c r="AS45" s="26"/>
      <c r="AT45" s="26"/>
      <c r="AU45" s="26"/>
      <c r="AV45" s="26"/>
      <c r="AW45" s="26"/>
      <c r="AX45" s="26"/>
      <c r="AY45" s="26"/>
      <c r="AZ45" s="26"/>
      <c r="BA45" s="26"/>
      <c r="BB45" s="26"/>
      <c r="BC45" s="26"/>
      <c r="BD45" s="26"/>
      <c r="BE45" s="26"/>
      <c r="BF45" s="26"/>
      <c r="BG45" s="26"/>
      <c r="BH45" s="26"/>
      <c r="BI45" s="26"/>
      <c r="BJ45" s="26"/>
      <c r="BK45" s="26"/>
      <c r="BM45" s="14"/>
      <c r="BN45" s="14"/>
      <c r="BP45" s="14"/>
      <c r="BQ45" s="14"/>
      <c r="BS45" s="14"/>
      <c r="BT45" s="14"/>
      <c r="BV45" s="14"/>
      <c r="BW45" s="14"/>
      <c r="BY45" s="14"/>
      <c r="BZ45" s="14"/>
      <c r="CB45" s="14"/>
      <c r="CC45" s="14"/>
      <c r="CD45" s="26"/>
      <c r="CE45" s="26"/>
      <c r="CF45" s="26"/>
      <c r="CG45" s="26"/>
      <c r="CH45" s="26"/>
      <c r="CI45" s="26"/>
      <c r="CK45" s="14"/>
      <c r="CL45" s="14"/>
    </row>
    <row r="46" spans="1:117" ht="13.5" customHeight="1" thickTop="1" x14ac:dyDescent="0.2">
      <c r="A46" s="16"/>
      <c r="B46" s="2"/>
      <c r="C46" s="2"/>
      <c r="D46" s="2"/>
      <c r="E46" s="2"/>
      <c r="O46" s="5" t="s">
        <v>70</v>
      </c>
      <c r="P46" s="5" t="s">
        <v>69</v>
      </c>
      <c r="Q46" s="5" t="s">
        <v>40</v>
      </c>
      <c r="R46" s="5" t="s">
        <v>39</v>
      </c>
      <c r="S46" s="5" t="s">
        <v>38</v>
      </c>
      <c r="T46" s="5" t="s">
        <v>37</v>
      </c>
      <c r="U46" s="5" t="s">
        <v>36</v>
      </c>
      <c r="V46" s="5" t="s">
        <v>34</v>
      </c>
      <c r="W46" s="5" t="s">
        <v>33</v>
      </c>
      <c r="X46" s="5" t="s">
        <v>32</v>
      </c>
      <c r="Y46" s="5" t="s">
        <v>31</v>
      </c>
      <c r="Z46" s="5" t="s">
        <v>30</v>
      </c>
      <c r="AA46" s="5" t="s">
        <v>29</v>
      </c>
      <c r="AB46" s="5" t="s">
        <v>28</v>
      </c>
      <c r="AC46" s="5" t="s">
        <v>90</v>
      </c>
      <c r="AD46" s="5" t="s">
        <v>96</v>
      </c>
      <c r="AG46" s="17"/>
      <c r="AK46" s="26"/>
      <c r="AL46" s="26"/>
      <c r="AM46" s="26"/>
      <c r="AN46" s="26"/>
      <c r="AO46" s="26"/>
      <c r="AP46" s="26"/>
      <c r="AQ46" s="26"/>
      <c r="AR46" s="26"/>
      <c r="AS46" s="26"/>
      <c r="AT46" s="26"/>
      <c r="AU46" s="26"/>
      <c r="AV46" s="26"/>
      <c r="AW46" s="26"/>
      <c r="AX46" s="26"/>
      <c r="AY46" s="26"/>
      <c r="AZ46" s="26"/>
      <c r="BA46" s="40"/>
      <c r="BB46" s="40"/>
      <c r="BC46" s="26"/>
      <c r="BD46" s="40"/>
      <c r="BE46" s="40"/>
      <c r="BF46" s="26"/>
      <c r="BG46" s="40"/>
      <c r="BH46" s="40"/>
      <c r="BI46" s="26"/>
      <c r="BJ46" s="40"/>
      <c r="BK46" s="40"/>
      <c r="BL46" s="52" t="s">
        <v>50</v>
      </c>
      <c r="BM46" s="52"/>
      <c r="BN46" s="52"/>
      <c r="BO46" s="52" t="s">
        <v>51</v>
      </c>
      <c r="BP46" s="52"/>
      <c r="BQ46" s="52"/>
      <c r="BR46" s="52" t="s">
        <v>52</v>
      </c>
      <c r="BS46" s="52"/>
      <c r="BT46" s="52"/>
      <c r="BU46" s="52" t="s">
        <v>53</v>
      </c>
      <c r="BV46" s="52"/>
      <c r="BW46" s="52"/>
      <c r="BX46" s="52" t="s">
        <v>54</v>
      </c>
      <c r="BY46" s="52"/>
      <c r="BZ46" s="52"/>
      <c r="CA46" s="52" t="s">
        <v>55</v>
      </c>
      <c r="CB46" s="52"/>
      <c r="CC46" s="52"/>
      <c r="CD46" s="52" t="s">
        <v>56</v>
      </c>
      <c r="CE46" s="52"/>
      <c r="CF46" s="52"/>
      <c r="CG46" s="52" t="s">
        <v>27</v>
      </c>
      <c r="CH46" s="52"/>
      <c r="CI46" s="52"/>
      <c r="CJ46" s="52" t="s">
        <v>91</v>
      </c>
      <c r="CK46" s="52"/>
      <c r="CL46" s="52"/>
      <c r="CM46" s="52" t="s">
        <v>97</v>
      </c>
      <c r="CN46" s="52"/>
      <c r="CO46" s="52"/>
      <c r="CP46" s="52" t="s">
        <v>101</v>
      </c>
      <c r="CQ46" s="52"/>
      <c r="CR46" s="52"/>
      <c r="CS46" s="52" t="s">
        <v>104</v>
      </c>
      <c r="CT46" s="52"/>
      <c r="CU46" s="52"/>
      <c r="CV46" s="52" t="s">
        <v>106</v>
      </c>
      <c r="CW46" s="52"/>
      <c r="CX46" s="52"/>
      <c r="CY46" s="52" t="s">
        <v>108</v>
      </c>
      <c r="CZ46" s="52"/>
      <c r="DA46" s="52"/>
      <c r="DB46" s="52" t="s">
        <v>112</v>
      </c>
      <c r="DC46" s="52"/>
      <c r="DD46" s="52"/>
      <c r="DE46" s="52" t="s">
        <v>115</v>
      </c>
      <c r="DF46" s="52"/>
      <c r="DG46" s="52"/>
    </row>
    <row r="47" spans="1:117" ht="13.5" customHeight="1" x14ac:dyDescent="0.2">
      <c r="A47" s="16"/>
      <c r="B47" s="2"/>
      <c r="C47" s="2"/>
      <c r="D47" s="2"/>
      <c r="E47" s="2"/>
      <c r="O47" s="5" t="s">
        <v>35</v>
      </c>
      <c r="P47" s="5" t="s">
        <v>35</v>
      </c>
      <c r="Q47" s="5" t="s">
        <v>35</v>
      </c>
      <c r="R47" s="5" t="s">
        <v>35</v>
      </c>
      <c r="S47" s="5" t="s">
        <v>35</v>
      </c>
      <c r="T47" s="5" t="s">
        <v>35</v>
      </c>
      <c r="U47" s="5" t="s">
        <v>35</v>
      </c>
      <c r="V47" s="5" t="s">
        <v>35</v>
      </c>
      <c r="W47" s="5" t="s">
        <v>35</v>
      </c>
      <c r="X47" s="5" t="s">
        <v>35</v>
      </c>
      <c r="Y47" s="5" t="s">
        <v>35</v>
      </c>
      <c r="Z47" s="5" t="s">
        <v>35</v>
      </c>
      <c r="AA47" s="5" t="s">
        <v>35</v>
      </c>
      <c r="AB47" s="5" t="s">
        <v>35</v>
      </c>
      <c r="AC47" s="5" t="s">
        <v>35</v>
      </c>
      <c r="AD47" s="5" t="s">
        <v>35</v>
      </c>
      <c r="AG47" s="17"/>
      <c r="AK47" s="26"/>
      <c r="AL47" s="26"/>
      <c r="AM47" s="26"/>
      <c r="AN47" s="26"/>
      <c r="AO47" s="26"/>
      <c r="AP47" s="26"/>
      <c r="AQ47" s="26"/>
      <c r="AR47" s="26"/>
      <c r="AS47" s="26"/>
      <c r="AT47" s="26"/>
      <c r="AU47" s="26"/>
      <c r="AV47" s="26"/>
      <c r="AW47" s="26"/>
      <c r="AX47" s="26"/>
      <c r="AY47" s="26"/>
      <c r="AZ47" s="26"/>
      <c r="BA47" s="40"/>
      <c r="BB47" s="40"/>
      <c r="BC47" s="26"/>
      <c r="BD47" s="40"/>
      <c r="BE47" s="40"/>
      <c r="BF47" s="26"/>
      <c r="BG47" s="40"/>
      <c r="BH47" s="40"/>
      <c r="BI47" s="26"/>
      <c r="BJ47" s="40"/>
      <c r="BK47" s="40"/>
      <c r="BL47" s="52" t="s">
        <v>12</v>
      </c>
      <c r="BM47" s="52"/>
      <c r="BN47" s="52"/>
      <c r="BO47" s="52" t="s">
        <v>13</v>
      </c>
      <c r="BP47" s="52"/>
      <c r="BQ47" s="52"/>
      <c r="BR47" s="52" t="s">
        <v>14</v>
      </c>
      <c r="BS47" s="52"/>
      <c r="BT47" s="52"/>
      <c r="BU47" s="52" t="s">
        <v>15</v>
      </c>
      <c r="BV47" s="52"/>
      <c r="BW47" s="52"/>
      <c r="BX47" s="52" t="s">
        <v>16</v>
      </c>
      <c r="BY47" s="52"/>
      <c r="BZ47" s="52"/>
      <c r="CA47" s="52" t="s">
        <v>17</v>
      </c>
      <c r="CB47" s="52"/>
      <c r="CC47" s="52"/>
      <c r="CD47" s="52" t="s">
        <v>92</v>
      </c>
      <c r="CE47" s="52"/>
      <c r="CF47" s="52"/>
      <c r="CG47" s="52" t="s">
        <v>98</v>
      </c>
      <c r="CH47" s="52"/>
      <c r="CI47" s="52"/>
      <c r="CJ47" s="52" t="s">
        <v>100</v>
      </c>
      <c r="CK47" s="52"/>
      <c r="CL47" s="52"/>
      <c r="CM47" s="52" t="s">
        <v>103</v>
      </c>
      <c r="CN47" s="52"/>
      <c r="CO47" s="52"/>
      <c r="CP47" s="52" t="s">
        <v>107</v>
      </c>
      <c r="CQ47" s="52"/>
      <c r="CR47" s="52"/>
      <c r="CS47" s="52" t="s">
        <v>109</v>
      </c>
      <c r="CT47" s="52"/>
      <c r="CU47" s="52"/>
      <c r="CV47" s="52" t="s">
        <v>113</v>
      </c>
      <c r="CW47" s="52"/>
      <c r="CX47" s="52"/>
      <c r="CY47" s="52" t="s">
        <v>116</v>
      </c>
      <c r="CZ47" s="52"/>
      <c r="DA47" s="52"/>
      <c r="DB47" s="52" t="s">
        <v>121</v>
      </c>
      <c r="DC47" s="52"/>
      <c r="DD47" s="52"/>
      <c r="DE47" s="52" t="s">
        <v>125</v>
      </c>
      <c r="DF47" s="52"/>
      <c r="DG47" s="52"/>
    </row>
    <row r="48" spans="1:117" ht="13.5" customHeight="1" x14ac:dyDescent="0.2">
      <c r="A48" s="16"/>
      <c r="B48" s="4"/>
      <c r="C48" s="4"/>
      <c r="D48" s="4"/>
      <c r="E48" s="4"/>
      <c r="O48" s="22" t="s">
        <v>33</v>
      </c>
      <c r="P48" s="22" t="s">
        <v>32</v>
      </c>
      <c r="Q48" s="22" t="s">
        <v>31</v>
      </c>
      <c r="R48" s="22" t="s">
        <v>30</v>
      </c>
      <c r="S48" s="22" t="s">
        <v>29</v>
      </c>
      <c r="T48" s="22" t="s">
        <v>28</v>
      </c>
      <c r="U48" s="22" t="s">
        <v>90</v>
      </c>
      <c r="V48" s="22" t="s">
        <v>96</v>
      </c>
      <c r="W48" s="22" t="s">
        <v>99</v>
      </c>
      <c r="X48" s="22" t="s">
        <v>102</v>
      </c>
      <c r="Y48" s="22" t="s">
        <v>105</v>
      </c>
      <c r="Z48" s="22" t="s">
        <v>110</v>
      </c>
      <c r="AA48" s="22" t="s">
        <v>111</v>
      </c>
      <c r="AB48" s="22" t="s">
        <v>114</v>
      </c>
      <c r="AC48" s="22" t="s">
        <v>119</v>
      </c>
      <c r="AD48" s="22" t="s">
        <v>126</v>
      </c>
      <c r="AG48" s="17"/>
      <c r="AK48" s="26"/>
      <c r="AL48" s="26"/>
      <c r="AM48" s="26"/>
      <c r="AN48" s="26"/>
      <c r="AO48" s="26"/>
      <c r="AP48" s="26"/>
      <c r="AQ48" s="26"/>
      <c r="AR48" s="26"/>
      <c r="AS48" s="26"/>
      <c r="AT48" s="26"/>
      <c r="AU48" s="26"/>
      <c r="AV48" s="26"/>
      <c r="AW48" s="26"/>
      <c r="AX48" s="26"/>
      <c r="AY48" s="26"/>
      <c r="AZ48" s="26"/>
      <c r="BA48" s="40"/>
      <c r="BB48" s="40"/>
      <c r="BC48" s="26"/>
      <c r="BD48" s="40"/>
      <c r="BE48" s="40"/>
      <c r="BF48" s="26"/>
      <c r="BG48" s="40"/>
      <c r="BH48" s="40"/>
      <c r="BI48" s="26"/>
      <c r="BJ48" s="40"/>
      <c r="BK48" s="40"/>
      <c r="BL48" s="5"/>
      <c r="BM48" s="5"/>
      <c r="BN48" s="5" t="s">
        <v>18</v>
      </c>
      <c r="BO48" s="5"/>
      <c r="BP48" s="5"/>
      <c r="BQ48" s="5" t="s">
        <v>18</v>
      </c>
      <c r="BR48" s="5"/>
      <c r="BS48" s="5"/>
      <c r="BT48" s="5" t="s">
        <v>18</v>
      </c>
      <c r="BU48" s="5"/>
      <c r="BV48" s="5"/>
      <c r="BW48" s="5" t="s">
        <v>18</v>
      </c>
      <c r="BX48" s="5"/>
      <c r="BY48" s="5"/>
      <c r="BZ48" s="5" t="s">
        <v>18</v>
      </c>
      <c r="CA48" s="5"/>
      <c r="CB48" s="5"/>
      <c r="CC48" s="5" t="s">
        <v>18</v>
      </c>
      <c r="CD48" s="5"/>
      <c r="CE48" s="5"/>
      <c r="CF48" s="5" t="s">
        <v>18</v>
      </c>
      <c r="CG48" s="5"/>
      <c r="CH48" s="5"/>
      <c r="CI48" s="5" t="s">
        <v>18</v>
      </c>
      <c r="CJ48" s="5"/>
      <c r="CK48" s="5"/>
      <c r="CL48" s="5" t="s">
        <v>18</v>
      </c>
      <c r="CO48" s="5" t="s">
        <v>18</v>
      </c>
      <c r="CR48" s="5" t="s">
        <v>18</v>
      </c>
      <c r="CU48" s="5" t="s">
        <v>18</v>
      </c>
      <c r="CX48" s="5" t="s">
        <v>18</v>
      </c>
      <c r="DA48" s="5" t="s">
        <v>18</v>
      </c>
      <c r="DD48" s="5" t="s">
        <v>18</v>
      </c>
      <c r="DG48" s="5" t="s">
        <v>18</v>
      </c>
    </row>
    <row r="49" spans="1:111" ht="13.5" customHeight="1" x14ac:dyDescent="0.2">
      <c r="A49" s="16"/>
      <c r="N49" s="36"/>
      <c r="AG49" s="32"/>
      <c r="AH49" s="5"/>
      <c r="AI49" s="5"/>
      <c r="AJ49" s="5"/>
      <c r="AK49" s="39"/>
      <c r="AL49" s="39"/>
      <c r="AM49" s="39"/>
      <c r="AN49" s="39"/>
      <c r="AO49" s="39"/>
      <c r="AP49" s="39"/>
      <c r="AQ49" s="39"/>
      <c r="AR49" s="39"/>
      <c r="AS49" s="26"/>
      <c r="AT49" s="26"/>
      <c r="AU49" s="26"/>
      <c r="AV49" s="26"/>
      <c r="AW49" s="26"/>
      <c r="AX49" s="26"/>
      <c r="AY49" s="26"/>
      <c r="AZ49" s="26"/>
      <c r="BA49" s="26"/>
      <c r="BB49" s="26"/>
      <c r="BC49" s="26"/>
      <c r="BD49" s="26"/>
      <c r="BE49" s="26"/>
      <c r="BF49" s="26"/>
      <c r="BG49" s="26"/>
      <c r="BH49" s="26"/>
      <c r="BI49" s="26"/>
      <c r="BJ49" s="26"/>
      <c r="BK49" s="26"/>
      <c r="BM49" s="14"/>
      <c r="BN49" s="14"/>
      <c r="BP49" s="14"/>
      <c r="BQ49" s="14"/>
      <c r="BS49" s="14"/>
      <c r="BT49" s="14"/>
      <c r="BV49" s="14"/>
      <c r="BW49" s="14"/>
      <c r="BY49" s="14"/>
      <c r="BZ49" s="14"/>
      <c r="CB49" s="14"/>
      <c r="CC49" s="14"/>
      <c r="CD49" s="26"/>
      <c r="CE49" s="26"/>
      <c r="CF49" s="26"/>
      <c r="CG49" s="26"/>
      <c r="CH49" s="26"/>
      <c r="CI49" s="26"/>
      <c r="CJ49" s="26"/>
      <c r="CK49" s="26"/>
      <c r="CL49" s="26"/>
    </row>
    <row r="50" spans="1:111" ht="13.5" customHeight="1" x14ac:dyDescent="0.2">
      <c r="A50" s="16"/>
      <c r="B50" s="46" t="s">
        <v>23</v>
      </c>
      <c r="C50" s="45"/>
      <c r="D50" s="45"/>
      <c r="E50" s="45"/>
      <c r="F50" s="45"/>
      <c r="G50" s="45"/>
      <c r="H50" s="45"/>
      <c r="I50" s="45"/>
      <c r="J50" s="45"/>
      <c r="K50" s="45"/>
      <c r="L50" s="45"/>
      <c r="M50" s="45"/>
      <c r="N50" s="45"/>
      <c r="O50" s="45"/>
      <c r="P50" s="45"/>
      <c r="Q50" s="45"/>
      <c r="R50" s="45"/>
      <c r="S50" s="45"/>
      <c r="T50" s="45"/>
      <c r="U50" s="45"/>
      <c r="V50" s="45"/>
      <c r="W50" s="45"/>
      <c r="X50" s="45"/>
      <c r="Y50" s="45"/>
      <c r="Z50" s="45"/>
      <c r="AA50" s="45"/>
      <c r="AB50" s="45"/>
      <c r="AC50" s="45"/>
      <c r="AD50" s="45"/>
      <c r="AE50" s="45"/>
      <c r="AF50" s="45"/>
      <c r="AG50" s="17"/>
      <c r="AK50" s="39"/>
      <c r="AL50" s="39"/>
      <c r="AM50" s="39"/>
      <c r="AN50" s="39"/>
      <c r="AO50" s="39"/>
      <c r="AP50" s="39"/>
      <c r="AQ50" s="39"/>
      <c r="AR50" s="39"/>
      <c r="AS50" s="26"/>
      <c r="AT50" s="26"/>
      <c r="AU50" s="26"/>
      <c r="AV50" s="26"/>
      <c r="AW50" s="26"/>
      <c r="AX50" s="26"/>
      <c r="AY50" s="26"/>
      <c r="AZ50" s="26"/>
      <c r="BA50" s="26"/>
      <c r="BB50" s="26"/>
      <c r="BC50" s="26"/>
      <c r="BD50" s="26"/>
      <c r="BE50" s="26"/>
      <c r="BF50" s="26"/>
      <c r="BG50" s="26"/>
      <c r="BH50" s="26"/>
      <c r="BI50" s="26"/>
      <c r="BJ50" s="26"/>
      <c r="BK50" s="26"/>
      <c r="CD50" s="26"/>
      <c r="CE50" s="26"/>
      <c r="CF50" s="26"/>
      <c r="CG50" s="26"/>
      <c r="CH50" s="26"/>
      <c r="CI50" s="26"/>
      <c r="CJ50" s="26"/>
      <c r="CK50" s="26"/>
      <c r="CL50" s="26"/>
    </row>
    <row r="51" spans="1:111" ht="13.5" customHeight="1" x14ac:dyDescent="0.25">
      <c r="A51" s="16"/>
      <c r="C51" s="2" t="s">
        <v>19</v>
      </c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31"/>
      <c r="AK51" s="52" t="s">
        <v>19</v>
      </c>
      <c r="AL51" s="55"/>
      <c r="AM51" s="55"/>
      <c r="AN51" s="55"/>
      <c r="AO51" s="55"/>
      <c r="AP51" s="55"/>
      <c r="AQ51" s="55"/>
      <c r="AR51" s="55"/>
      <c r="AS51" s="55"/>
      <c r="AT51" s="55"/>
      <c r="AU51" s="55"/>
      <c r="AV51" s="55"/>
      <c r="AW51" s="55"/>
      <c r="AX51" s="55"/>
      <c r="AY51" s="55"/>
      <c r="AZ51" s="55"/>
      <c r="BA51" s="55"/>
      <c r="BB51" s="55"/>
      <c r="BC51" s="55"/>
      <c r="BD51" s="55"/>
      <c r="BE51" s="55"/>
      <c r="BF51" s="55"/>
      <c r="BG51" s="55"/>
      <c r="BH51" s="55"/>
      <c r="BI51" s="55"/>
      <c r="BJ51" s="55"/>
      <c r="BK51" s="55"/>
      <c r="BL51" s="55"/>
      <c r="BM51" s="55"/>
      <c r="BN51" s="55"/>
      <c r="BO51" s="55"/>
      <c r="BP51" s="55"/>
      <c r="BQ51" s="55"/>
      <c r="BR51" s="55"/>
      <c r="BS51" s="55"/>
      <c r="BT51" s="55"/>
      <c r="BU51" s="55"/>
      <c r="BV51" s="55"/>
      <c r="BW51" s="55"/>
      <c r="BX51" s="55"/>
      <c r="BY51" s="55"/>
      <c r="BZ51" s="55"/>
      <c r="CA51" s="55"/>
      <c r="CB51" s="55"/>
      <c r="CC51" s="55"/>
      <c r="CD51" s="55"/>
      <c r="CE51" s="55"/>
      <c r="CF51" s="55"/>
      <c r="CG51" s="55"/>
      <c r="CH51" s="55"/>
      <c r="CI51" s="55"/>
      <c r="CJ51" s="55"/>
      <c r="CK51" s="55"/>
      <c r="CL51" s="55"/>
      <c r="CM51" s="55"/>
      <c r="CN51" s="55"/>
      <c r="CO51" s="55"/>
      <c r="CP51" s="55"/>
      <c r="CQ51" s="55"/>
      <c r="CR51" s="55"/>
      <c r="CS51" s="55"/>
      <c r="CT51" s="55"/>
      <c r="CU51" s="55"/>
      <c r="CV51" s="55"/>
      <c r="CW51" s="55"/>
      <c r="CX51" s="55"/>
      <c r="CY51" s="55"/>
      <c r="CZ51" s="55"/>
      <c r="DA51" s="55"/>
      <c r="DB51" s="55"/>
      <c r="DC51" s="55"/>
      <c r="DD51" s="55"/>
      <c r="DE51" s="55"/>
      <c r="DF51" s="55"/>
      <c r="DG51" s="55"/>
    </row>
    <row r="52" spans="1:111" ht="13.5" customHeight="1" x14ac:dyDescent="0.2">
      <c r="A52" s="16"/>
      <c r="D52" s="1" t="s">
        <v>64</v>
      </c>
      <c r="H52" s="14"/>
      <c r="O52" s="8">
        <f>BN52</f>
        <v>496</v>
      </c>
      <c r="P52" s="8">
        <f>BQ52</f>
        <v>515</v>
      </c>
      <c r="Q52" s="8">
        <f>BT52</f>
        <v>426</v>
      </c>
      <c r="R52" s="8">
        <f>BW52</f>
        <v>464</v>
      </c>
      <c r="S52" s="8">
        <f>BZ52</f>
        <v>398</v>
      </c>
      <c r="T52" s="8">
        <f>CC52</f>
        <v>497</v>
      </c>
      <c r="U52" s="8">
        <f>CF52</f>
        <v>476</v>
      </c>
      <c r="V52" s="8">
        <f>CI52</f>
        <v>462</v>
      </c>
      <c r="W52" s="8">
        <f>CL52</f>
        <v>437</v>
      </c>
      <c r="X52" s="8">
        <f>CO52</f>
        <v>494</v>
      </c>
      <c r="Y52" s="8">
        <f>CR52</f>
        <v>479</v>
      </c>
      <c r="Z52" s="8">
        <f>CU52</f>
        <v>477</v>
      </c>
      <c r="AA52" s="8">
        <f>CX52</f>
        <v>530</v>
      </c>
      <c r="AB52" s="8">
        <f>DA52</f>
        <v>461</v>
      </c>
      <c r="AC52" s="8">
        <f>DD52</f>
        <v>496</v>
      </c>
      <c r="AD52" s="8">
        <f>DG52</f>
        <v>496</v>
      </c>
      <c r="AG52" s="17"/>
      <c r="AI52" s="1" t="s">
        <v>64</v>
      </c>
      <c r="BL52" s="26"/>
      <c r="BM52" s="26"/>
      <c r="BN52" s="26">
        <v>496</v>
      </c>
      <c r="BO52" s="26"/>
      <c r="BP52" s="26"/>
      <c r="BQ52" s="26">
        <v>515</v>
      </c>
      <c r="BR52" s="26"/>
      <c r="BS52" s="26"/>
      <c r="BT52" s="26">
        <v>426</v>
      </c>
      <c r="BU52" s="26"/>
      <c r="BV52" s="26"/>
      <c r="BW52" s="26">
        <v>464</v>
      </c>
      <c r="BX52" s="26"/>
      <c r="BY52" s="26"/>
      <c r="BZ52" s="26">
        <v>398</v>
      </c>
      <c r="CA52" s="26"/>
      <c r="CB52" s="26"/>
      <c r="CC52" s="26">
        <v>497</v>
      </c>
      <c r="CD52" s="26"/>
      <c r="CE52" s="26"/>
      <c r="CF52" s="26">
        <v>476</v>
      </c>
      <c r="CI52" s="26">
        <v>462</v>
      </c>
      <c r="CL52" s="26">
        <v>437</v>
      </c>
      <c r="CO52" s="26">
        <v>494</v>
      </c>
      <c r="CR52" s="26">
        <v>479</v>
      </c>
      <c r="CU52" s="26">
        <v>477</v>
      </c>
      <c r="CX52" s="26">
        <v>530</v>
      </c>
      <c r="DA52" s="26">
        <v>461</v>
      </c>
      <c r="DD52" s="26">
        <v>496</v>
      </c>
      <c r="DG52" s="26">
        <v>496</v>
      </c>
    </row>
    <row r="53" spans="1:111" ht="13.5" customHeight="1" x14ac:dyDescent="0.2">
      <c r="A53" s="16"/>
      <c r="D53" s="11" t="s">
        <v>59</v>
      </c>
      <c r="E53" s="1" t="s">
        <v>63</v>
      </c>
      <c r="H53" s="14"/>
      <c r="O53" s="13">
        <f>IF(BN52&gt;0,(BN53/BN52),"")</f>
        <v>5.4435483870967742E-2</v>
      </c>
      <c r="P53" s="13">
        <f>IF(BQ52&gt;0,(BQ53/BQ52),"")</f>
        <v>4.2718446601941747E-2</v>
      </c>
      <c r="Q53" s="13">
        <f>IF(BT52&gt;0,(BT53/BT52),"")</f>
        <v>4.4600938967136149E-2</v>
      </c>
      <c r="R53" s="13">
        <f>IF(BW52&gt;0,(BW53/BW52),"")</f>
        <v>3.8793103448275863E-2</v>
      </c>
      <c r="S53" s="13">
        <f>IF(BZ52&gt;0,(BZ53/BZ52),"")</f>
        <v>4.2713567839195977E-2</v>
      </c>
      <c r="T53" s="13">
        <f>IF(CC52&gt;0,(CC53/CC52),"")</f>
        <v>2.6156941649899398E-2</v>
      </c>
      <c r="U53" s="13">
        <f>CF53/CF$52</f>
        <v>5.6722689075630252E-2</v>
      </c>
      <c r="V53" s="13">
        <f>CI53/CI$52</f>
        <v>4.3290043290043288E-2</v>
      </c>
      <c r="W53" s="13">
        <f>CL53/CL$52</f>
        <v>4.3478260869565216E-2</v>
      </c>
      <c r="X53" s="13">
        <f>CO53/CO$52</f>
        <v>4.8582995951417005E-2</v>
      </c>
      <c r="Y53" s="13">
        <f>CR53/CR$52</f>
        <v>3.9665970772442591E-2</v>
      </c>
      <c r="Z53" s="13">
        <f>CU53/CU$52</f>
        <v>1.8867924528301886E-2</v>
      </c>
      <c r="AA53" s="13">
        <f>CX53/CX$52</f>
        <v>1.8867924528301886E-2</v>
      </c>
      <c r="AB53" s="13">
        <f>DA53/DA$52</f>
        <v>2.1691973969631236E-2</v>
      </c>
      <c r="AC53" s="13">
        <f>DD53/DD$52</f>
        <v>1.0080645161290322E-2</v>
      </c>
      <c r="AD53" s="13">
        <f>DG53/DG$52</f>
        <v>2.620967741935484E-2</v>
      </c>
      <c r="AG53" s="17"/>
      <c r="AI53" s="11" t="s">
        <v>59</v>
      </c>
      <c r="AJ53" s="1" t="s">
        <v>63</v>
      </c>
      <c r="BL53" s="26"/>
      <c r="BM53" s="26"/>
      <c r="BN53" s="26">
        <v>27</v>
      </c>
      <c r="BO53" s="26"/>
      <c r="BP53" s="26"/>
      <c r="BQ53" s="26">
        <v>22</v>
      </c>
      <c r="BR53" s="26"/>
      <c r="BS53" s="26"/>
      <c r="BT53" s="26">
        <v>19</v>
      </c>
      <c r="BU53" s="26"/>
      <c r="BV53" s="26"/>
      <c r="BW53" s="26">
        <v>18</v>
      </c>
      <c r="BX53" s="26"/>
      <c r="BY53" s="26"/>
      <c r="BZ53" s="26">
        <v>17</v>
      </c>
      <c r="CA53" s="26"/>
      <c r="CB53" s="26"/>
      <c r="CC53" s="26">
        <v>13</v>
      </c>
      <c r="CD53" s="26"/>
      <c r="CE53" s="26"/>
      <c r="CF53" s="26">
        <v>27</v>
      </c>
      <c r="CI53" s="26">
        <v>20</v>
      </c>
      <c r="CL53" s="26">
        <v>19</v>
      </c>
      <c r="CO53" s="26">
        <v>24</v>
      </c>
      <c r="CR53" s="26">
        <v>19</v>
      </c>
      <c r="CU53" s="26">
        <v>9</v>
      </c>
      <c r="CX53" s="26">
        <v>10</v>
      </c>
      <c r="DA53" s="26">
        <v>10</v>
      </c>
      <c r="DD53" s="26">
        <v>5</v>
      </c>
      <c r="DG53" s="26">
        <v>13</v>
      </c>
    </row>
    <row r="54" spans="1:111" ht="13.5" customHeight="1" x14ac:dyDescent="0.2">
      <c r="A54" s="16"/>
      <c r="C54" s="2"/>
      <c r="O54" s="11">
        <f>IF(BN52&gt;0,(BN54/BN52),"")</f>
        <v>0.47983870967741937</v>
      </c>
      <c r="P54" s="11">
        <f>IF(BQ52&gt;0,(BQ54/BQ52),"")</f>
        <v>0.47572815533980584</v>
      </c>
      <c r="Q54" s="11">
        <f>IF(BT52&gt;0,(BT54/BT52),"")</f>
        <v>0.50704225352112675</v>
      </c>
      <c r="R54" s="11">
        <f>IF(BW52&gt;0,(BW54/BW52),"")</f>
        <v>0.45043103448275862</v>
      </c>
      <c r="S54" s="11">
        <f>IF(BZ52&gt;0,(BZ54/BZ52),"")</f>
        <v>0.47236180904522612</v>
      </c>
      <c r="T54" s="11">
        <f>IF(CC52&gt;0,(CC54/CC52),"")</f>
        <v>0.53118712273641855</v>
      </c>
      <c r="U54" s="11">
        <f>CF54/CF$52</f>
        <v>0.52310924369747902</v>
      </c>
      <c r="V54" s="11">
        <f>CI54/CI$52</f>
        <v>0.5</v>
      </c>
      <c r="W54" s="11">
        <f>CL54/CL$52</f>
        <v>0.459954233409611</v>
      </c>
      <c r="X54" s="11">
        <f>CO54/CO$52</f>
        <v>0.45951417004048584</v>
      </c>
      <c r="Y54" s="11">
        <f>CR54/CR$52</f>
        <v>0.57202505219206679</v>
      </c>
      <c r="Z54" s="11">
        <f>CU54/CU$52</f>
        <v>0.5765199161425576</v>
      </c>
      <c r="AA54" s="11">
        <f>CX54/CX$52</f>
        <v>0.53962264150943395</v>
      </c>
      <c r="AB54" s="11">
        <f>DA54/DA$52</f>
        <v>0.54229934924078094</v>
      </c>
      <c r="AC54" s="11">
        <f>DD54/DD$52</f>
        <v>0.57258064516129037</v>
      </c>
      <c r="AD54" s="11">
        <f>DG54/DG$52</f>
        <v>0.60282258064516125</v>
      </c>
      <c r="AG54" s="17"/>
      <c r="AJ54" s="5" t="s">
        <v>89</v>
      </c>
      <c r="AQ54" s="52"/>
      <c r="AR54" s="52"/>
      <c r="AS54" s="52"/>
      <c r="BL54" s="26"/>
      <c r="BM54" s="26"/>
      <c r="BN54" s="26">
        <f>BN17+BN53</f>
        <v>238</v>
      </c>
      <c r="BO54" s="26"/>
      <c r="BP54" s="26"/>
      <c r="BQ54" s="26">
        <f>BQ17+BQ53</f>
        <v>245</v>
      </c>
      <c r="BR54" s="26"/>
      <c r="BS54" s="26"/>
      <c r="BT54" s="26">
        <f>BT17+BT53</f>
        <v>216</v>
      </c>
      <c r="BU54" s="26"/>
      <c r="BV54" s="26"/>
      <c r="BW54" s="26">
        <f>BW17+BW53</f>
        <v>209</v>
      </c>
      <c r="BX54" s="26"/>
      <c r="BY54" s="26"/>
      <c r="BZ54" s="26">
        <f>BZ17+BZ53</f>
        <v>188</v>
      </c>
      <c r="CA54" s="26"/>
      <c r="CB54" s="26"/>
      <c r="CC54" s="26">
        <f>CC17+CC53</f>
        <v>264</v>
      </c>
      <c r="CD54" s="26"/>
      <c r="CE54" s="26"/>
      <c r="CF54" s="26">
        <f>CF17+CF53</f>
        <v>249</v>
      </c>
      <c r="CI54" s="26">
        <f>CI17+CI53</f>
        <v>231</v>
      </c>
      <c r="CL54" s="26">
        <f>CL17+CL53</f>
        <v>201</v>
      </c>
      <c r="CO54" s="26">
        <f>CO17+CO53</f>
        <v>227</v>
      </c>
      <c r="CR54" s="26">
        <f>CR17+CR53</f>
        <v>274</v>
      </c>
      <c r="CU54" s="26">
        <f>CU17+CU53</f>
        <v>275</v>
      </c>
      <c r="CX54" s="26">
        <f>CX17+CX53</f>
        <v>286</v>
      </c>
      <c r="DA54" s="26">
        <f>DA17+DA53</f>
        <v>250</v>
      </c>
      <c r="DD54" s="26">
        <f>DD17+DD53</f>
        <v>284</v>
      </c>
      <c r="DG54" s="26">
        <f>DG17+DG53</f>
        <v>299</v>
      </c>
    </row>
    <row r="55" spans="1:111" ht="13.5" customHeight="1" x14ac:dyDescent="0.2">
      <c r="A55" s="16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7"/>
      <c r="AQ55" s="11"/>
    </row>
    <row r="56" spans="1:111" ht="13.5" customHeight="1" x14ac:dyDescent="0.2">
      <c r="A56" s="16"/>
      <c r="AG56" s="17"/>
      <c r="AQ56" s="15"/>
      <c r="AR56" s="5"/>
    </row>
    <row r="57" spans="1:111" ht="13.5" customHeight="1" x14ac:dyDescent="0.25">
      <c r="A57" s="16"/>
      <c r="B57" s="62" t="s">
        <v>66</v>
      </c>
      <c r="C57" s="62"/>
      <c r="D57" s="62"/>
      <c r="E57" s="62"/>
      <c r="F57" s="62"/>
      <c r="G57" s="62"/>
      <c r="H57" s="62"/>
      <c r="I57" s="62"/>
      <c r="J57" s="62"/>
      <c r="K57" s="62"/>
      <c r="L57" s="62"/>
      <c r="M57" s="62"/>
      <c r="N57" s="62"/>
      <c r="O57" s="62"/>
      <c r="P57" s="62"/>
      <c r="Q57" s="62"/>
      <c r="R57" s="62"/>
      <c r="S57" s="62"/>
      <c r="T57" s="63"/>
      <c r="U57" s="63"/>
      <c r="V57" s="63"/>
      <c r="W57" s="63"/>
      <c r="X57" s="63"/>
      <c r="Y57" s="63"/>
      <c r="Z57" s="63"/>
      <c r="AA57" s="55"/>
      <c r="AG57" s="17"/>
      <c r="AQ57" s="15"/>
      <c r="AR57" s="5"/>
    </row>
    <row r="58" spans="1:111" ht="13.5" hidden="1" customHeight="1" x14ac:dyDescent="0.2">
      <c r="A58" s="16"/>
      <c r="B58" s="1" t="s">
        <v>68</v>
      </c>
      <c r="AG58" s="17"/>
      <c r="AK58" s="6"/>
      <c r="AL58" s="6"/>
      <c r="AM58" s="6"/>
      <c r="AN58" s="6"/>
      <c r="AO58" s="6"/>
      <c r="AP58" s="6"/>
      <c r="AQ58" s="6"/>
      <c r="AR58" s="6"/>
    </row>
    <row r="59" spans="1:111" ht="13.5" customHeight="1" x14ac:dyDescent="0.25">
      <c r="A59" s="19"/>
      <c r="B59" s="64" t="s">
        <v>67</v>
      </c>
      <c r="C59" s="64"/>
      <c r="D59" s="64"/>
      <c r="E59" s="64"/>
      <c r="F59" s="64"/>
      <c r="G59" s="64"/>
      <c r="H59" s="64"/>
      <c r="I59" s="64"/>
      <c r="J59" s="64"/>
      <c r="K59" s="64"/>
      <c r="L59" s="64"/>
      <c r="M59" s="64"/>
      <c r="N59" s="64"/>
      <c r="O59" s="64"/>
      <c r="P59" s="64"/>
      <c r="Q59" s="64"/>
      <c r="R59" s="64"/>
      <c r="S59" s="64"/>
      <c r="T59" s="64"/>
      <c r="U59" s="64"/>
      <c r="V59" s="64"/>
      <c r="W59" s="64"/>
      <c r="X59" s="64"/>
      <c r="Y59" s="64"/>
      <c r="Z59" s="64"/>
      <c r="AA59" s="65"/>
      <c r="AB59" s="22"/>
      <c r="AC59" s="22"/>
      <c r="AD59" s="22"/>
      <c r="AE59" s="22"/>
      <c r="AF59" s="22" t="s">
        <v>127</v>
      </c>
      <c r="AG59" s="44"/>
    </row>
  </sheetData>
  <mergeCells count="95">
    <mergeCell ref="DE7:DG7"/>
    <mergeCell ref="DE8:DG8"/>
    <mergeCell ref="CY46:DA46"/>
    <mergeCell ref="BR47:BT47"/>
    <mergeCell ref="BU47:BW47"/>
    <mergeCell ref="BX47:BZ47"/>
    <mergeCell ref="CY7:DA7"/>
    <mergeCell ref="CY8:DA8"/>
    <mergeCell ref="CS46:CU46"/>
    <mergeCell ref="CS47:CU47"/>
    <mergeCell ref="CM46:CO46"/>
    <mergeCell ref="CD7:CF7"/>
    <mergeCell ref="CJ7:CL7"/>
    <mergeCell ref="CM7:CO7"/>
    <mergeCell ref="CS7:CU7"/>
    <mergeCell ref="CS8:CU8"/>
    <mergeCell ref="DB7:DD7"/>
    <mergeCell ref="DB8:DD8"/>
    <mergeCell ref="CV46:CX46"/>
    <mergeCell ref="CV7:CX7"/>
    <mergeCell ref="CV8:CX8"/>
    <mergeCell ref="DB46:DD46"/>
    <mergeCell ref="AK36:DM36"/>
    <mergeCell ref="CA8:CC8"/>
    <mergeCell ref="AZ8:BB8"/>
    <mergeCell ref="BL8:BN8"/>
    <mergeCell ref="BU8:BW8"/>
    <mergeCell ref="BR46:BT46"/>
    <mergeCell ref="BU46:BW46"/>
    <mergeCell ref="BX46:BZ46"/>
    <mergeCell ref="BR8:BT8"/>
    <mergeCell ref="BX8:BZ8"/>
    <mergeCell ref="CA46:CC46"/>
    <mergeCell ref="CM8:CO8"/>
    <mergeCell ref="CG46:CI46"/>
    <mergeCell ref="CG8:CI8"/>
    <mergeCell ref="CD46:CF46"/>
    <mergeCell ref="CD8:CF8"/>
    <mergeCell ref="A2:AG2"/>
    <mergeCell ref="BF7:BH7"/>
    <mergeCell ref="BI7:BK7"/>
    <mergeCell ref="BL7:BN7"/>
    <mergeCell ref="AN7:AP7"/>
    <mergeCell ref="AQ7:AS7"/>
    <mergeCell ref="AT7:AV7"/>
    <mergeCell ref="AW7:AY7"/>
    <mergeCell ref="AZ7:BB7"/>
    <mergeCell ref="BC7:BE7"/>
    <mergeCell ref="AK7:AM7"/>
    <mergeCell ref="BU7:BW7"/>
    <mergeCell ref="BX7:BZ7"/>
    <mergeCell ref="BO7:BQ7"/>
    <mergeCell ref="BC8:BE8"/>
    <mergeCell ref="AQ54:AS54"/>
    <mergeCell ref="BL47:BN47"/>
    <mergeCell ref="BO47:BQ47"/>
    <mergeCell ref="AQ8:AS8"/>
    <mergeCell ref="BL46:BN46"/>
    <mergeCell ref="AT8:AV8"/>
    <mergeCell ref="AW8:AY8"/>
    <mergeCell ref="BF8:BH8"/>
    <mergeCell ref="BI8:BK8"/>
    <mergeCell ref="BO46:BQ46"/>
    <mergeCell ref="DK7:DM7"/>
    <mergeCell ref="DK8:DM8"/>
    <mergeCell ref="DE46:DG46"/>
    <mergeCell ref="DE47:DG47"/>
    <mergeCell ref="B57:AA57"/>
    <mergeCell ref="DH7:DJ7"/>
    <mergeCell ref="DH8:DJ8"/>
    <mergeCell ref="BO8:BQ8"/>
    <mergeCell ref="CA7:CC7"/>
    <mergeCell ref="CP7:CR7"/>
    <mergeCell ref="CP8:CR8"/>
    <mergeCell ref="CJ8:CL8"/>
    <mergeCell ref="AK8:AM8"/>
    <mergeCell ref="AN8:AP8"/>
    <mergeCell ref="CG7:CI7"/>
    <mergeCell ref="BR7:BT7"/>
    <mergeCell ref="B59:AA59"/>
    <mergeCell ref="AK12:DM12"/>
    <mergeCell ref="AK30:DM30"/>
    <mergeCell ref="AK51:DG51"/>
    <mergeCell ref="AK42:DM42"/>
    <mergeCell ref="CV47:CX47"/>
    <mergeCell ref="CP46:CR46"/>
    <mergeCell ref="CP47:CR47"/>
    <mergeCell ref="CA47:CC47"/>
    <mergeCell ref="CG47:CI47"/>
    <mergeCell ref="CJ46:CL46"/>
    <mergeCell ref="CM47:CO47"/>
    <mergeCell ref="CJ47:CL47"/>
    <mergeCell ref="CD47:CF47"/>
    <mergeCell ref="CY47:DA47"/>
    <mergeCell ref="DB47:DD47"/>
  </mergeCells>
  <hyperlinks>
    <hyperlink ref="B59:Q59" r:id="rId1" display="Source: IPEDS Graduation Rates 200 Survey (GR200)" xr:uid="{FF7252BA-D175-410B-A2FA-C7E8807EFE9E}"/>
    <hyperlink ref="B57:P57" r:id="rId2" display="Source: IPEDS Graduation Rate Survey (GRS)" xr:uid="{93F0F611-E7E5-415D-ADB3-05EB9A143F63}"/>
    <hyperlink ref="B57:W57" r:id="rId3" display="Source: IPEDS GRS, Graduation Rate Survey" xr:uid="{355863C5-F2E0-4596-A737-1497EF4D86C6}"/>
    <hyperlink ref="B59:W59" r:id="rId4" display="Source: IPEDS GR200, Graduation Rates 200 Survey" xr:uid="{E0199227-5B6A-4763-9F5B-C479B247D479}"/>
    <hyperlink ref="B57:Y57" r:id="rId5" display="Source: IPEDS GRS, Graduation Rate Survey" xr:uid="{F5B9BE69-A4F5-45E1-9164-454C8A362873}"/>
    <hyperlink ref="B59:Y59" r:id="rId6" display="Source: IPEDS GR200, Graduation Rates 200 Survey" xr:uid="{FBDB0E4B-3890-40F2-9A99-B7F8DD40C1D6}"/>
    <hyperlink ref="B57:Z57" r:id="rId7" display="Source: IPEDS GRS, Graduation Rate Survey" xr:uid="{C936A55E-CEDB-45DE-BB4B-D60C56650197}"/>
    <hyperlink ref="B59:Z59" r:id="rId8" display="Source: IPEDS GR200, Graduation Rates 200 Survey" xr:uid="{79D1CA2F-FF7C-44BD-B28D-387423943221}"/>
  </hyperlinks>
  <printOptions horizontalCentered="1"/>
  <pageMargins left="0.7" right="0.45" top="0.5" bottom="0.5" header="0.3" footer="0.3"/>
  <pageSetup scale="93" orientation="portrait" r:id="rId9"/>
  <ignoredErrors>
    <ignoredError sqref="AK17:CI17 CJ17:CK17 CM17:CO17 CP17:CQ17 CS17:CT17 CV17:CW17 CY17:CZ17 DB17:DC17 DE17:DF17 DH17:DI17 CJ35:CK35 CM35:DA35 DB35:DC35 CJ41:DC41 DE35:DJ35 DE41:DJ41 CA35:CH35 CB41:CH41 BO35:BY35 BO41:BY41 BC35:BM35 BC41:BM41 AT35:BA35 AT41:BA41 DL17 DL35 DK41:DL41" formulaRange="1"/>
    <ignoredError sqref="AD54" evalErro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UM System</vt:lpstr>
      <vt:lpstr>MU</vt:lpstr>
      <vt:lpstr>UMKC</vt:lpstr>
      <vt:lpstr>S&amp;T</vt:lpstr>
      <vt:lpstr>UMSL</vt:lpstr>
      <vt:lpstr>MU!Print_Area</vt:lpstr>
      <vt:lpstr>'S&amp;T'!Print_Area</vt:lpstr>
      <vt:lpstr>'UM System'!Print_Area</vt:lpstr>
      <vt:lpstr>UMKC!Print_Area</vt:lpstr>
      <vt:lpstr>UMSL!Print_Area</vt:lpstr>
    </vt:vector>
  </TitlesOfParts>
  <Company>University of Missouri-Columbia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Sade, Randy</dc:creator>
  <cp:lastModifiedBy>Sade, Randy J.</cp:lastModifiedBy>
  <cp:lastPrinted>2023-03-13T20:09:23Z</cp:lastPrinted>
  <dcterms:created xsi:type="dcterms:W3CDTF">2015-01-20T20:35:07Z</dcterms:created>
  <dcterms:modified xsi:type="dcterms:W3CDTF">2024-02-09T15:01:23Z</dcterms:modified>
</cp:coreProperties>
</file>