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" yWindow="-135" windowWidth="11340" windowHeight="6540" activeTab="1"/>
  </bookViews>
  <sheets>
    <sheet name="Instructions" sheetId="7" r:id="rId1"/>
    <sheet name="DHE14-1" sheetId="1" r:id="rId2"/>
    <sheet name="Institution" sheetId="2" state="hidden" r:id="rId3"/>
    <sheet name="Notes" sheetId="5" state="hidden" r:id="rId4"/>
    <sheet name="results" sheetId="6" state="hidden" r:id="rId5"/>
    <sheet name="Comments" sheetId="8" r:id="rId6"/>
  </sheets>
  <definedNames>
    <definedName name="_xlnm._FilterDatabase" localSheetId="4" hidden="1">results!$A$1:$P$61</definedName>
    <definedName name="inst2">Institution!$A$1:$A$64</definedName>
    <definedName name="Institution">Institution!$A$2:$E$64</definedName>
    <definedName name="instlist">Institution!$A$2:$A$64</definedName>
    <definedName name="OLE_LINK6" localSheetId="0">Instructions!$A$2</definedName>
    <definedName name="_xlnm.Print_Area" localSheetId="1">'DHE14-1'!$A$1:$L$108</definedName>
    <definedName name="Test">Institution!$A$1:$A$64</definedName>
  </definedNames>
  <calcPr calcId="125725"/>
</workbook>
</file>

<file path=xl/calcChain.xml><?xml version="1.0" encoding="utf-8"?>
<calcChain xmlns="http://schemas.openxmlformats.org/spreadsheetml/2006/main">
  <c r="N10" i="6"/>
  <c r="M10"/>
  <c r="L10"/>
  <c r="K10"/>
  <c r="J10"/>
  <c r="I10"/>
  <c r="H10"/>
  <c r="G10"/>
  <c r="F10"/>
  <c r="D10"/>
  <c r="C10" s="1"/>
  <c r="A10"/>
  <c r="N9"/>
  <c r="M9"/>
  <c r="L9"/>
  <c r="K9"/>
  <c r="J9"/>
  <c r="I9"/>
  <c r="H9"/>
  <c r="G9"/>
  <c r="F9"/>
  <c r="D9"/>
  <c r="C9" s="1"/>
  <c r="A9"/>
  <c r="K23" i="1"/>
  <c r="P10" i="6" s="1"/>
  <c r="J23" i="1"/>
  <c r="O10" i="6" s="1"/>
  <c r="K22" i="1"/>
  <c r="P9" i="6" s="1"/>
  <c r="J22" i="1"/>
  <c r="O9" i="6" s="1"/>
  <c r="I96" i="1"/>
  <c r="K66"/>
  <c r="J66"/>
  <c r="H99"/>
  <c r="H98"/>
  <c r="F98"/>
  <c r="F99"/>
  <c r="B9" i="6" l="1"/>
  <c r="B10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O59"/>
  <c r="P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O51"/>
  <c r="P51"/>
  <c r="A52"/>
  <c r="D52"/>
  <c r="B52" s="1"/>
  <c r="F52"/>
  <c r="G52"/>
  <c r="H52"/>
  <c r="I52"/>
  <c r="J52"/>
  <c r="K52"/>
  <c r="L52"/>
  <c r="M52"/>
  <c r="N52"/>
  <c r="O52"/>
  <c r="P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O44"/>
  <c r="P44"/>
  <c r="A45"/>
  <c r="D45"/>
  <c r="B45" s="1"/>
  <c r="F45"/>
  <c r="G45"/>
  <c r="H45"/>
  <c r="I45"/>
  <c r="J45"/>
  <c r="K45"/>
  <c r="L45"/>
  <c r="M45"/>
  <c r="N45"/>
  <c r="O45"/>
  <c r="P45"/>
  <c r="A46"/>
  <c r="D46"/>
  <c r="B46" s="1"/>
  <c r="F46"/>
  <c r="G46"/>
  <c r="H46"/>
  <c r="I46"/>
  <c r="J46"/>
  <c r="K46"/>
  <c r="L46"/>
  <c r="M46"/>
  <c r="N46"/>
  <c r="O46"/>
  <c r="P46"/>
  <c r="A47"/>
  <c r="D47"/>
  <c r="B47" s="1"/>
  <c r="F47"/>
  <c r="G47"/>
  <c r="H47"/>
  <c r="I47"/>
  <c r="J47"/>
  <c r="K47"/>
  <c r="L47"/>
  <c r="M47"/>
  <c r="N47"/>
  <c r="O47"/>
  <c r="P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O49"/>
  <c r="P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O34"/>
  <c r="P34"/>
  <c r="A35"/>
  <c r="D35"/>
  <c r="B35" s="1"/>
  <c r="F35"/>
  <c r="G35"/>
  <c r="H35"/>
  <c r="I35"/>
  <c r="J35"/>
  <c r="K35"/>
  <c r="L35"/>
  <c r="M35"/>
  <c r="N35"/>
  <c r="O35"/>
  <c r="P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O38"/>
  <c r="P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O33"/>
  <c r="P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O5"/>
  <c r="P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O11"/>
  <c r="P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O17"/>
  <c r="P17"/>
  <c r="A18"/>
  <c r="D18"/>
  <c r="B18" s="1"/>
  <c r="F18"/>
  <c r="G18"/>
  <c r="H18"/>
  <c r="I18"/>
  <c r="J18"/>
  <c r="K18"/>
  <c r="L18"/>
  <c r="M18"/>
  <c r="N18"/>
  <c r="O18"/>
  <c r="P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O20"/>
  <c r="P20"/>
  <c r="A21"/>
  <c r="D21"/>
  <c r="B21" s="1"/>
  <c r="F21"/>
  <c r="G21"/>
  <c r="H21"/>
  <c r="I21"/>
  <c r="J21"/>
  <c r="K21"/>
  <c r="L21"/>
  <c r="M21"/>
  <c r="N21"/>
  <c r="O21"/>
  <c r="P21"/>
  <c r="A22"/>
  <c r="D22"/>
  <c r="B22" s="1"/>
  <c r="F22"/>
  <c r="G22"/>
  <c r="H22"/>
  <c r="I22"/>
  <c r="J22"/>
  <c r="K22"/>
  <c r="L22"/>
  <c r="M22"/>
  <c r="N22"/>
  <c r="O22"/>
  <c r="P22"/>
  <c r="A23"/>
  <c r="D23"/>
  <c r="B23" s="1"/>
  <c r="F23"/>
  <c r="G23"/>
  <c r="H23"/>
  <c r="I23"/>
  <c r="J23"/>
  <c r="K23"/>
  <c r="L23"/>
  <c r="M23"/>
  <c r="N23"/>
  <c r="O23"/>
  <c r="P23"/>
  <c r="A24"/>
  <c r="D24"/>
  <c r="B24" s="1"/>
  <c r="F24"/>
  <c r="G24"/>
  <c r="H24"/>
  <c r="I24"/>
  <c r="J24"/>
  <c r="K24"/>
  <c r="L24"/>
  <c r="M24"/>
  <c r="N24"/>
  <c r="O24"/>
  <c r="P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P27"/>
  <c r="D2"/>
  <c r="C2" s="1"/>
  <c r="A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G96" i="1" l="1"/>
  <c r="L60" i="6" s="1"/>
  <c r="G81" i="1"/>
  <c r="F81"/>
  <c r="I93" l="1"/>
  <c r="H93"/>
  <c r="G93"/>
  <c r="F93"/>
  <c r="H100"/>
  <c r="F100"/>
  <c r="I81"/>
  <c r="H81"/>
  <c r="K92"/>
  <c r="J92"/>
  <c r="K72"/>
  <c r="J72"/>
  <c r="K21"/>
  <c r="P8" i="6" s="1"/>
  <c r="J21" i="1"/>
  <c r="O8" i="6" s="1"/>
  <c r="I42" i="1" l="1"/>
  <c r="H42"/>
  <c r="G42"/>
  <c r="F42"/>
  <c r="K39"/>
  <c r="P25" i="6" s="1"/>
  <c r="J39" i="1"/>
  <c r="O25" i="6" s="1"/>
  <c r="K38" i="1"/>
  <c r="J38"/>
  <c r="K87"/>
  <c r="P56" i="6" s="1"/>
  <c r="J87" i="1"/>
  <c r="O56" i="6" s="1"/>
  <c r="K88" i="1"/>
  <c r="P57" i="6" s="1"/>
  <c r="J88" i="1"/>
  <c r="O57" i="6" s="1"/>
  <c r="K74" i="1"/>
  <c r="J74"/>
  <c r="K64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J18"/>
  <c r="K31"/>
  <c r="J31"/>
  <c r="K78"/>
  <c r="J78"/>
  <c r="J17" l="1"/>
  <c r="O4" i="6" s="1"/>
  <c r="K17" i="1"/>
  <c r="P4" i="6" s="1"/>
  <c r="K20" i="1"/>
  <c r="P7" i="6" s="1"/>
  <c r="J20" i="1"/>
  <c r="O7" i="6" s="1"/>
  <c r="I58" i="1"/>
  <c r="I97" s="1"/>
  <c r="N61" i="6" s="1"/>
  <c r="H58" i="1"/>
  <c r="H101" s="1"/>
  <c r="G58"/>
  <c r="F58"/>
  <c r="F101" s="1"/>
  <c r="G97"/>
  <c r="L61" i="6" s="1"/>
  <c r="K43" i="1"/>
  <c r="K62"/>
  <c r="P37" i="6" s="1"/>
  <c r="J62" i="1"/>
  <c r="O37" i="6" s="1"/>
  <c r="K15" i="1"/>
  <c r="P2" i="6" s="1"/>
  <c r="J15" i="1"/>
  <c r="O2" i="6" s="1"/>
  <c r="K90" i="1"/>
  <c r="J90"/>
  <c r="K63"/>
  <c r="J63"/>
  <c r="K65"/>
  <c r="P40" i="6" s="1"/>
  <c r="K70" i="1"/>
  <c r="K67"/>
  <c r="P42" i="6" s="1"/>
  <c r="K69" i="1"/>
  <c r="K71"/>
  <c r="K73"/>
  <c r="P48" i="6" s="1"/>
  <c r="K77" i="1"/>
  <c r="K75"/>
  <c r="P50" i="6" s="1"/>
  <c r="J65" i="1"/>
  <c r="O40" i="6" s="1"/>
  <c r="J70" i="1"/>
  <c r="J67"/>
  <c r="O42" i="6" s="1"/>
  <c r="J69" i="1"/>
  <c r="J71"/>
  <c r="J73"/>
  <c r="O48" i="6" s="1"/>
  <c r="J77" i="1"/>
  <c r="J75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K54"/>
  <c r="K56"/>
  <c r="K57"/>
  <c r="P36" i="6" s="1"/>
  <c r="K19" i="1"/>
  <c r="P6" i="6" s="1"/>
  <c r="K33" i="1"/>
  <c r="P19" i="6" s="1"/>
  <c r="K41" i="1"/>
  <c r="P26" i="6" s="1"/>
  <c r="K16" i="1"/>
  <c r="P3" i="6" s="1"/>
  <c r="K35" i="1"/>
  <c r="K36"/>
  <c r="K34"/>
  <c r="K27"/>
  <c r="P13" i="6" s="1"/>
  <c r="K28" i="1"/>
  <c r="P14" i="6" s="1"/>
  <c r="K29" i="1"/>
  <c r="P15" i="6" s="1"/>
  <c r="K30" i="1"/>
  <c r="P16" i="6" s="1"/>
  <c r="K32" i="1"/>
  <c r="K24"/>
  <c r="K37"/>
  <c r="J19"/>
  <c r="O6" i="6" s="1"/>
  <c r="J33" i="1"/>
  <c r="O19" i="6" s="1"/>
  <c r="J41" i="1"/>
  <c r="O26" i="6" s="1"/>
  <c r="J16" i="1"/>
  <c r="O3" i="6" s="1"/>
  <c r="J35" i="1"/>
  <c r="J36"/>
  <c r="J34"/>
  <c r="J27"/>
  <c r="O13" i="6" s="1"/>
  <c r="J28" i="1"/>
  <c r="O14" i="6" s="1"/>
  <c r="J29" i="1"/>
  <c r="O15" i="6" s="1"/>
  <c r="J30" i="1"/>
  <c r="O16" i="6" s="1"/>
  <c r="J32" i="1"/>
  <c r="J24"/>
  <c r="J37"/>
  <c r="K96"/>
  <c r="P60" i="6" s="1"/>
  <c r="J96" i="1"/>
  <c r="O60" i="6" s="1"/>
  <c r="J97" i="1"/>
  <c r="O61" i="6" s="1"/>
  <c r="K82" i="1"/>
  <c r="P55" i="6" s="1"/>
  <c r="J57" i="1"/>
  <c r="O36" i="6" s="1"/>
  <c r="J56" i="1"/>
  <c r="J54"/>
  <c r="J53"/>
  <c r="J51"/>
  <c r="O32" i="6" s="1"/>
  <c r="J50" i="1"/>
  <c r="O31" i="6" s="1"/>
  <c r="J49" i="1"/>
  <c r="O30" i="6" s="1"/>
  <c r="J48" i="1"/>
  <c r="O29" i="6" s="1"/>
  <c r="J47" i="1"/>
  <c r="O28" i="6" s="1"/>
  <c r="K42" i="1"/>
  <c r="K93" l="1"/>
  <c r="P58" i="6"/>
  <c r="J93" i="1"/>
  <c r="O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<sst xmlns="http://schemas.openxmlformats.org/spreadsheetml/2006/main" count="679" uniqueCount="358">
  <si>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</si>
  <si>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</si>
  <si>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</si>
  <si>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</si>
  <si>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</si>
  <si>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</si>
  <si>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</si>
  <si>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</si>
  <si>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</si>
  <si>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</si>
  <si>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</si>
  <si>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</si>
  <si>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</si>
  <si>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</si>
  <si>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</si>
  <si>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</si>
  <si>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</si>
  <si>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</si>
  <si>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</si>
  <si>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</si>
  <si>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</si>
  <si>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</si>
  <si>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</si>
  <si>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</si>
  <si>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</si>
  <si>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</si>
  <si>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</si>
  <si>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</si>
  <si>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</si>
  <si>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</si>
  <si>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</si>
  <si>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</si>
  <si>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</si>
  <si>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</si>
  <si>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</si>
  <si>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</si>
  <si>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</si>
  <si>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</si>
  <si>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</si>
  <si>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</si>
  <si>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</si>
  <si>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</si>
  <si>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</si>
  <si>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</si>
  <si>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</si>
  <si>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</si>
  <si>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</si>
  <si>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</si>
  <si>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</si>
  <si>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</si>
  <si>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</si>
  <si>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</si>
  <si>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</si>
  <si>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</si>
  <si>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</si>
  <si>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</si>
  <si>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</si>
  <si>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</si>
  <si>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</si>
  <si>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</si>
  <si>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</si>
  <si>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</si>
  <si>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</si>
  <si>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</si>
  <si>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</si>
  <si>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</si>
  <si>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</si>
  <si>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</si>
  <si>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</si>
  <si>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</si>
  <si>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</si>
  <si>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</si>
  <si>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</si>
  <si>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</si>
  <si>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</si>
  <si>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College-Blue River</t>
  </si>
  <si>
    <t>Metropolitan Community College-Business &amp; Technology</t>
  </si>
  <si>
    <t>Metropolitan Community College-Kansas City</t>
  </si>
  <si>
    <t>Metropolitan Community College-Longview</t>
  </si>
  <si>
    <t>Metropolitan Community College-Maple Woods</t>
  </si>
  <si>
    <t>Metropolitan Community College-Penn Valley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</si>
  <si>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</si>
  <si>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</si>
  <si>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</si>
  <si>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</si>
  <si>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</si>
  <si>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</si>
  <si>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</si>
  <si>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</si>
  <si>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</si>
  <si>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</si>
  <si>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</si>
  <si>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</si>
  <si>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</si>
  <si>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</si>
  <si>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Community College-Central Office</t>
  </si>
  <si>
    <t>Saint Louis Community College-Florissant Valley</t>
  </si>
  <si>
    <t>Saint Louis Community College-Forest Park</t>
  </si>
  <si>
    <t>Saint Louis Community College-Meramec</t>
  </si>
  <si>
    <t>Saint Louis Community College-Wildwood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</si>
  <si>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</si>
  <si>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</si>
  <si>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</si>
  <si>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</si>
  <si>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</si>
  <si>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</si>
  <si>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</si>
  <si>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</si>
  <si>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</si>
  <si>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</si>
  <si>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</si>
  <si>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</si>
  <si>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</si>
  <si>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</si>
  <si>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</si>
  <si>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</si>
  <si>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</si>
  <si>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</si>
  <si>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</si>
  <si>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</si>
  <si>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</si>
  <si>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</si>
  <si>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</si>
  <si>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</si>
  <si>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</si>
  <si>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</si>
  <si>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</si>
  <si>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</si>
  <si>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</si>
  <si>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</si>
  <si>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</si>
  <si>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</si>
  <si>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</si>
  <si>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</si>
  <si>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</si>
  <si>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</si>
  <si>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</si>
  <si>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</si>
  <si>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</si>
  <si>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</si>
  <si>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</si>
  <si>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</si>
  <si>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</si>
  <si>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</si>
  <si>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</si>
  <si>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</si>
  <si>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</si>
  <si>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</si>
  <si>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</si>
  <si>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</si>
  <si>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</si>
  <si>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</si>
  <si>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</si>
  <si>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</si>
  <si>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</si>
  <si>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</si>
  <si>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</si>
  <si>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</si>
  <si>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</si>
  <si>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</si>
  <si>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</si>
  <si>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</si>
  <si>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</si>
  <si>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</si>
  <si>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</si>
  <si>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</si>
  <si>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</si>
  <si>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</si>
  <si>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</si>
  <si>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</si>
  <si>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</si>
  <si>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</si>
  <si>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</si>
  <si>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</si>
  <si>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</si>
  <si>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</si>
  <si>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</si>
  <si>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</si>
  <si>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</si>
  <si>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</si>
  <si>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</si>
  <si>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</si>
  <si>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</si>
  <si>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</si>
  <si>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</si>
  <si>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</si>
  <si>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</si>
  <si>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</si>
  <si>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</si>
  <si>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</si>
  <si>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</si>
  <si>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</si>
  <si>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</si>
  <si>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</si>
  <si>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</si>
  <si>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</si>
  <si>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</si>
  <si>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</si>
  <si>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</si>
  <si>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</si>
  <si>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</si>
  <si>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</si>
  <si>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</si>
  <si>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</si>
  <si>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</si>
  <si>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</si>
  <si>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</si>
  <si>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440305</t>
  </si>
  <si>
    <t>109137</t>
  </si>
  <si>
    <t>442000</t>
  </si>
  <si>
    <t>209137</t>
  </si>
  <si>
    <t>178129</t>
  </si>
  <si>
    <t>009137</t>
  </si>
  <si>
    <t>Administrative Unit</t>
  </si>
  <si>
    <t>177995</t>
  </si>
  <si>
    <t>009140</t>
  </si>
  <si>
    <t>178022</t>
  </si>
  <si>
    <t>009139</t>
  </si>
  <si>
    <t>178785</t>
  </si>
  <si>
    <t>002484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</si>
  <si>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</si>
  <si>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</si>
  <si>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</si>
  <si>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</si>
  <si>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</si>
  <si>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</si>
  <si>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</si>
  <si>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</si>
  <si>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</si>
  <si>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</si>
  <si>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</si>
  <si>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</si>
  <si>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</si>
  <si>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</si>
  <si>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</si>
  <si>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</si>
  <si>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</si>
  <si>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</si>
  <si>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</si>
  <si>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</si>
  <si>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</si>
  <si>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</si>
  <si>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</si>
  <si>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</si>
  <si>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</si>
  <si>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</si>
  <si>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</si>
  <si>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</si>
  <si>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</si>
  <si>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</si>
  <si>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179292</t>
  </si>
  <si>
    <t>002470</t>
  </si>
  <si>
    <t>179308</t>
  </si>
  <si>
    <t>002471</t>
  </si>
  <si>
    <t>179113</t>
  </si>
  <si>
    <t>002472</t>
  </si>
  <si>
    <t>450137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</si>
  <si>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</si>
  <si>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</si>
  <si>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</si>
  <si>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</si>
  <si>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</si>
  <si>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</si>
  <si>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</si>
  <si>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</si>
  <si>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</si>
  <si>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</si>
  <si>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</si>
  <si>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</si>
  <si>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</si>
  <si>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</si>
  <si>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</si>
  <si>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</si>
  <si>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</si>
  <si>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</si>
  <si>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</si>
  <si>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</si>
  <si>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</si>
  <si>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</si>
  <si>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</si>
  <si>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</si>
  <si>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</si>
  <si>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</si>
  <si>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</si>
  <si>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</si>
  <si>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</si>
  <si>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</si>
  <si>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</si>
  <si>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</si>
  <si>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</si>
  <si>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</si>
  <si>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</si>
  <si>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</si>
  <si>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</si>
  <si>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</si>
  <si>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</si>
  <si>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</si>
  <si>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</si>
  <si>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</si>
  <si>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</si>
  <si>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</si>
  <si>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</si>
  <si>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</si>
  <si>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</si>
  <si>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</si>
  <si>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</si>
  <si>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</si>
  <si>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</si>
  <si>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</si>
  <si>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</si>
  <si>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</si>
  <si>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</si>
  <si>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</si>
  <si>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</si>
  <si>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</si>
  <si>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</si>
  <si>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</si>
  <si>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</si>
  <si>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</si>
  <si>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</si>
  <si>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</si>
  <si>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</si>
  <si>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</si>
  <si>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</si>
  <si>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</si>
  <si>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</si>
  <si>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</si>
  <si>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</si>
  <si>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</si>
  <si>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</si>
  <si>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</si>
  <si>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</si>
  <si>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</si>
  <si>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</si>
  <si>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</si>
  <si>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</si>
  <si>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</si>
  <si>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</si>
  <si>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</si>
  <si>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</si>
  <si>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</si>
  <si>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</si>
  <si>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</si>
  <si>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</si>
  <si>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</si>
  <si>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</si>
  <si>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</si>
  <si>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</si>
  <si>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</si>
  <si>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</si>
  <si>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</si>
  <si>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</si>
  <si>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</si>
  <si>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</si>
  <si>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 xml:space="preserve"> July 1, 2010 - June 30, 2011</t>
  </si>
  <si>
    <t>Samantha Matchefts</t>
  </si>
  <si>
    <t>314-516-6893</t>
  </si>
  <si>
    <t>Oct. 12, 2011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</si>
</sst>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4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49" fontId="4" fillId="0" borderId="0" xfId="0" applyNumberFormat="1" applyFont="1"/>
    <xf numFmtId="165" fontId="11" fillId="2" borderId="0" xfId="2" quotePrefix="1" applyNumberFormat="1" applyFont="1" applyFill="1" applyBorder="1" applyAlignment="1">
      <alignment horizontal="left"/>
    </xf>
    <xf numFmtId="0" fontId="12" fillId="2" borderId="19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18" xfId="0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2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3.docx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60"/>
  <sheetViews>
    <sheetView topLeftCell="A100" workbookViewId="0"/>
  </sheetViews>
  <sheetFormatPr defaultRowHeight="12.75"/>
  <cols>
    <col min="1" max="3" width="9.140625" style="153" customWidth="1"/>
    <col min="4" max="16384" width="9.140625" style="153"/>
  </cols>
  <sheetData>
    <row r="2" spans="1:3">
      <c r="A2" s="152"/>
    </row>
    <row r="3" spans="1:3">
      <c r="A3" s="152"/>
    </row>
    <row r="4" spans="1:3">
      <c r="A4" s="152"/>
    </row>
    <row r="5" spans="1:3">
      <c r="A5" s="154"/>
    </row>
    <row r="6" spans="1:3">
      <c r="A6" s="154"/>
    </row>
    <row r="7" spans="1:3">
      <c r="B7" s="152"/>
      <c r="C7" s="152"/>
    </row>
    <row r="8" spans="1:3">
      <c r="A8" s="154"/>
    </row>
    <row r="9" spans="1:3">
      <c r="A9" s="155"/>
    </row>
    <row r="10" spans="1:3">
      <c r="A10" s="154"/>
    </row>
    <row r="11" spans="1:3">
      <c r="B11" s="152"/>
      <c r="C11" s="152"/>
    </row>
    <row r="12" spans="1:3">
      <c r="A12" s="154"/>
    </row>
    <row r="13" spans="1:3">
      <c r="A13" s="155"/>
    </row>
    <row r="14" spans="1:3">
      <c r="A14" s="155"/>
    </row>
    <row r="15" spans="1:3">
      <c r="B15" s="152"/>
      <c r="C15" s="152"/>
    </row>
    <row r="16" spans="1:3">
      <c r="A16" s="152"/>
    </row>
    <row r="17" spans="1:2">
      <c r="A17" s="155"/>
    </row>
    <row r="18" spans="1:2">
      <c r="A18" s="154"/>
    </row>
    <row r="19" spans="1:2">
      <c r="A19" s="152"/>
      <c r="B19" s="152"/>
    </row>
    <row r="20" spans="1:2">
      <c r="A20" s="155"/>
    </row>
    <row r="21" spans="1:2">
      <c r="A21" s="155"/>
    </row>
    <row r="22" spans="1:2">
      <c r="A22" s="155"/>
    </row>
    <row r="23" spans="1:2">
      <c r="A23" s="156"/>
    </row>
    <row r="24" spans="1:2">
      <c r="A24" s="157"/>
    </row>
    <row r="25" spans="1:2">
      <c r="A25" s="157"/>
    </row>
    <row r="26" spans="1:2">
      <c r="A26" s="157"/>
    </row>
    <row r="27" spans="1:2">
      <c r="A27" s="157"/>
    </row>
    <row r="28" spans="1:2">
      <c r="A28" s="157"/>
    </row>
    <row r="29" spans="1:2">
      <c r="A29" s="157"/>
    </row>
    <row r="30" spans="1:2">
      <c r="A30" s="157"/>
    </row>
    <row r="31" spans="1:2">
      <c r="A31" s="157"/>
    </row>
    <row r="32" spans="1:2">
      <c r="A32" s="157"/>
    </row>
    <row r="33" spans="1:1">
      <c r="A33" s="157"/>
    </row>
    <row r="34" spans="1:1">
      <c r="A34" s="157"/>
    </row>
    <row r="35" spans="1:1">
      <c r="A35" s="157"/>
    </row>
    <row r="36" spans="1:1">
      <c r="A36" s="157"/>
    </row>
    <row r="37" spans="1:1">
      <c r="A37" s="157"/>
    </row>
    <row r="38" spans="1:1">
      <c r="A38" s="157"/>
    </row>
    <row r="39" spans="1:1">
      <c r="A39" s="157"/>
    </row>
    <row r="40" spans="1:1">
      <c r="A40" s="157"/>
    </row>
    <row r="41" spans="1:1">
      <c r="A41" s="157"/>
    </row>
    <row r="42" spans="1:1">
      <c r="A42" s="157"/>
    </row>
    <row r="43" spans="1:1">
      <c r="A43" s="157"/>
    </row>
    <row r="44" spans="1:1">
      <c r="A44" s="157"/>
    </row>
    <row r="45" spans="1:1">
      <c r="A45" s="157"/>
    </row>
    <row r="46" spans="1:1">
      <c r="A46" s="157"/>
    </row>
    <row r="47" spans="1:1">
      <c r="A47" s="157"/>
    </row>
    <row r="48" spans="1:1">
      <c r="A48" s="157"/>
    </row>
    <row r="49" spans="1:2">
      <c r="A49" s="157"/>
    </row>
    <row r="50" spans="1:2">
      <c r="A50" s="157"/>
    </row>
    <row r="51" spans="1:2">
      <c r="B51" s="157"/>
    </row>
    <row r="52" spans="1:2">
      <c r="A52" s="155"/>
    </row>
    <row r="53" spans="1:2">
      <c r="A53" s="154"/>
    </row>
    <row r="54" spans="1:2">
      <c r="A54" s="152"/>
      <c r="B54" s="152"/>
    </row>
    <row r="55" spans="1:2">
      <c r="A55" s="154"/>
    </row>
    <row r="56" spans="1:2">
      <c r="A56" s="155"/>
    </row>
    <row r="57" spans="1:2">
      <c r="A57" s="154"/>
    </row>
    <row r="58" spans="1:2">
      <c r="A58" s="156"/>
    </row>
    <row r="59" spans="1:2">
      <c r="A59" s="158"/>
    </row>
    <row r="60" spans="1:2">
      <c r="A60" s="157"/>
    </row>
    <row r="61" spans="1:2">
      <c r="A61" s="157"/>
    </row>
    <row r="62" spans="1:2">
      <c r="A62" s="157"/>
    </row>
    <row r="63" spans="1:2">
      <c r="A63" s="157"/>
    </row>
    <row r="64" spans="1:2">
      <c r="A64" s="157"/>
    </row>
    <row r="65" spans="1:2">
      <c r="A65" s="158"/>
    </row>
    <row r="66" spans="1:2">
      <c r="A66" s="158"/>
    </row>
    <row r="67" spans="1:2">
      <c r="A67" s="157"/>
    </row>
    <row r="68" spans="1:2">
      <c r="A68" s="157"/>
    </row>
    <row r="69" spans="1:2">
      <c r="A69" s="158"/>
    </row>
    <row r="70" spans="1:2">
      <c r="A70" s="158"/>
    </row>
    <row r="71" spans="1:2">
      <c r="A71" s="158"/>
    </row>
    <row r="72" spans="1:2">
      <c r="A72" s="158"/>
    </row>
    <row r="73" spans="1:2">
      <c r="A73" s="158"/>
    </row>
    <row r="74" spans="1:2">
      <c r="A74" s="158"/>
    </row>
    <row r="75" spans="1:2">
      <c r="A75" s="158"/>
    </row>
    <row r="76" spans="1:2">
      <c r="A76" s="158"/>
    </row>
    <row r="77" spans="1:2">
      <c r="A77" s="158"/>
    </row>
    <row r="78" spans="1:2">
      <c r="A78" s="154"/>
    </row>
    <row r="79" spans="1:2">
      <c r="A79" s="152"/>
      <c r="B79" s="152"/>
    </row>
    <row r="80" spans="1:2">
      <c r="A80" s="154"/>
    </row>
    <row r="81" spans="1:1">
      <c r="A81" s="155"/>
    </row>
    <row r="82" spans="1:1">
      <c r="A82" s="154"/>
    </row>
    <row r="83" spans="1:1">
      <c r="A83" s="156"/>
    </row>
    <row r="84" spans="1:1">
      <c r="A84" s="158"/>
    </row>
    <row r="85" spans="1:1">
      <c r="A85" s="157"/>
    </row>
    <row r="86" spans="1:1">
      <c r="A86" s="157"/>
    </row>
    <row r="87" spans="1:1">
      <c r="A87" s="157"/>
    </row>
    <row r="88" spans="1:1">
      <c r="A88" s="157"/>
    </row>
    <row r="89" spans="1:1">
      <c r="A89" s="157"/>
    </row>
    <row r="90" spans="1:1">
      <c r="A90" s="157"/>
    </row>
    <row r="91" spans="1:1">
      <c r="A91" s="157"/>
    </row>
    <row r="92" spans="1:1">
      <c r="A92" s="157"/>
    </row>
    <row r="93" spans="1:1">
      <c r="A93" s="157"/>
    </row>
    <row r="94" spans="1:1">
      <c r="A94" s="157"/>
    </row>
    <row r="95" spans="1:1">
      <c r="A95" s="157"/>
    </row>
    <row r="96" spans="1:1">
      <c r="A96" s="157"/>
    </row>
    <row r="97" spans="1:2">
      <c r="A97" s="157"/>
    </row>
    <row r="98" spans="1:2">
      <c r="A98" s="157"/>
    </row>
    <row r="99" spans="1:2">
      <c r="A99" s="158"/>
    </row>
    <row r="100" spans="1:2">
      <c r="A100" s="157"/>
    </row>
    <row r="101" spans="1:2">
      <c r="A101" s="157"/>
    </row>
    <row r="102" spans="1:2">
      <c r="A102" s="157"/>
    </row>
    <row r="103" spans="1:2">
      <c r="A103" s="157"/>
    </row>
    <row r="104" spans="1:2">
      <c r="A104" s="154"/>
    </row>
    <row r="105" spans="1:2">
      <c r="A105" s="155"/>
    </row>
    <row r="106" spans="1:2">
      <c r="A106" s="154"/>
    </row>
    <row r="107" spans="1:2">
      <c r="A107" s="159"/>
      <c r="B107" s="159"/>
    </row>
    <row r="108" spans="1:2">
      <c r="A108" s="152"/>
    </row>
    <row r="109" spans="1:2">
      <c r="A109" s="155"/>
    </row>
    <row r="110" spans="1:2">
      <c r="A110" s="154"/>
    </row>
    <row r="111" spans="1:2">
      <c r="A111" s="152"/>
    </row>
    <row r="112" spans="1:2">
      <c r="A112" s="154"/>
    </row>
    <row r="113" spans="1:3">
      <c r="A113" s="155"/>
    </row>
    <row r="114" spans="1:3">
      <c r="A114" s="155"/>
    </row>
    <row r="115" spans="1:3">
      <c r="A115" s="155"/>
    </row>
    <row r="116" spans="1:3">
      <c r="A116" s="155"/>
    </row>
    <row r="117" spans="1:3">
      <c r="A117" s="154"/>
    </row>
    <row r="118" spans="1:3">
      <c r="C118" s="154"/>
    </row>
    <row r="119" spans="1:3">
      <c r="A119" s="160"/>
    </row>
    <row r="120" spans="1:3">
      <c r="A120" s="160"/>
    </row>
    <row r="121" spans="1:3">
      <c r="A121" s="157"/>
    </row>
    <row r="122" spans="1:3">
      <c r="A122" s="157"/>
    </row>
    <row r="123" spans="1:3">
      <c r="A123" s="157"/>
    </row>
    <row r="124" spans="1:3">
      <c r="A124" s="157"/>
    </row>
    <row r="125" spans="1:3">
      <c r="A125" s="157"/>
    </row>
    <row r="126" spans="1:3">
      <c r="A126" s="157"/>
    </row>
    <row r="127" spans="1:3">
      <c r="A127" s="160"/>
    </row>
    <row r="128" spans="1:3">
      <c r="A128" s="157"/>
    </row>
    <row r="129" spans="1:2">
      <c r="A129" s="157"/>
    </row>
    <row r="130" spans="1:2">
      <c r="A130" s="157"/>
    </row>
    <row r="131" spans="1:2">
      <c r="A131" s="157"/>
    </row>
    <row r="132" spans="1:2">
      <c r="A132" s="157"/>
    </row>
    <row r="133" spans="1:2">
      <c r="A133" s="157"/>
    </row>
    <row r="134" spans="1:2">
      <c r="A134" s="157"/>
    </row>
    <row r="135" spans="1:2">
      <c r="A135" s="160"/>
    </row>
    <row r="136" spans="1:2">
      <c r="A136" s="157"/>
    </row>
    <row r="137" spans="1:2">
      <c r="A137" s="157"/>
    </row>
    <row r="138" spans="1:2">
      <c r="A138" s="160"/>
    </row>
    <row r="139" spans="1:2">
      <c r="A139" s="160"/>
    </row>
    <row r="140" spans="1:2">
      <c r="B140" s="157"/>
    </row>
    <row r="141" spans="1:2">
      <c r="A141" s="160"/>
    </row>
    <row r="142" spans="1:2">
      <c r="B142" s="157"/>
    </row>
    <row r="143" spans="1:2">
      <c r="A143" s="160"/>
    </row>
    <row r="144" spans="1:2">
      <c r="B144" s="157"/>
    </row>
    <row r="145" spans="1:2">
      <c r="A145" s="157"/>
    </row>
    <row r="146" spans="1:2">
      <c r="A146" s="160"/>
    </row>
    <row r="147" spans="1:2">
      <c r="A147" s="160"/>
    </row>
    <row r="148" spans="1:2">
      <c r="A148" s="157"/>
    </row>
    <row r="149" spans="1:2">
      <c r="A149" s="157"/>
    </row>
    <row r="150" spans="1:2">
      <c r="A150" s="157"/>
    </row>
    <row r="151" spans="1:2">
      <c r="A151" s="157"/>
    </row>
    <row r="152" spans="1:2">
      <c r="A152" s="157"/>
    </row>
    <row r="153" spans="1:2">
      <c r="A153" s="157"/>
    </row>
    <row r="154" spans="1:2">
      <c r="A154" s="160"/>
    </row>
    <row r="155" spans="1:2">
      <c r="B155" s="157"/>
    </row>
    <row r="156" spans="1:2">
      <c r="A156" s="157"/>
    </row>
    <row r="157" spans="1:2">
      <c r="A157" s="160"/>
    </row>
    <row r="158" spans="1:2">
      <c r="A158" s="157"/>
    </row>
    <row r="159" spans="1:2">
      <c r="B159" s="161"/>
    </row>
    <row r="160" spans="1:2">
      <c r="A160" s="152"/>
    </row>
  </sheetData>
  <pageMargins left="0.7" right="0.7" top="0.75" bottom="0.75" header="0.3" footer="0.3"/>
  <pageSetup orientation="portrait" r:id="rId1"/>
  <legacyDrawing r:id="rId2"/>
  <oleObjects>
    <oleObject progId="Word.Document.12" shapeId="4098" r:id="rId3"/>
    <oleObject progId="Word.Document.12" shapeId="409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6"/>
      <c r="F1" s="66"/>
      <c r="G1" s="66"/>
      <c r="H1" s="66"/>
      <c r="I1" s="66"/>
      <c r="J1" s="66"/>
      <c r="K1" s="66"/>
    </row>
    <row r="2" spans="1:14">
      <c r="C2" s="2" t="s">
        <v>4</v>
      </c>
      <c r="D2" s="2"/>
      <c r="E2" s="66"/>
      <c r="F2" s="66"/>
      <c r="G2" s="66"/>
      <c r="H2" s="66"/>
      <c r="I2" s="66"/>
      <c r="J2" s="66"/>
      <c r="K2" s="66"/>
    </row>
    <row r="3" spans="1:14" ht="13.5" thickBot="1">
      <c r="C3" s="2" t="s">
        <v>36</v>
      </c>
      <c r="D3" s="2"/>
      <c r="E3" s="66"/>
      <c r="F3" s="66"/>
      <c r="G3" s="66"/>
      <c r="H3" s="66"/>
      <c r="I3" s="66"/>
      <c r="J3" s="66"/>
      <c r="K3" s="66"/>
    </row>
    <row r="4" spans="1:14" ht="13.5" thickBot="1">
      <c r="C4" s="5" t="s">
        <v>1</v>
      </c>
      <c r="D4" s="169" t="s">
        <v>355</v>
      </c>
      <c r="E4" s="170"/>
      <c r="F4" s="170"/>
      <c r="G4" s="171"/>
      <c r="H4" s="66"/>
      <c r="I4" s="2"/>
      <c r="K4" s="3"/>
    </row>
    <row r="5" spans="1:14" ht="13.5" thickBot="1">
      <c r="C5" s="5" t="s">
        <v>2</v>
      </c>
      <c r="D5" s="162" t="s">
        <v>111</v>
      </c>
      <c r="E5" s="163"/>
      <c r="F5" s="163"/>
      <c r="G5" s="164"/>
      <c r="H5" s="66"/>
      <c r="I5" s="29"/>
      <c r="K5" s="3"/>
    </row>
    <row r="6" spans="1:14" ht="13.5" hidden="1" thickBot="1">
      <c r="C6" s="5" t="s">
        <v>295</v>
      </c>
      <c r="D6" s="166" t="str">
        <f>VLOOKUP(D5,Institution!$A$2:$E$64,4,FALSE)</f>
        <v>P4Y</v>
      </c>
      <c r="E6" s="167"/>
      <c r="F6" s="167"/>
      <c r="G6" s="168"/>
      <c r="H6" s="66"/>
      <c r="I6" s="29"/>
      <c r="K6" s="3"/>
    </row>
    <row r="7" spans="1:14" ht="13.5" thickBot="1">
      <c r="C7" s="5" t="s">
        <v>37</v>
      </c>
      <c r="D7" s="174" t="s">
        <v>357</v>
      </c>
      <c r="E7" s="175"/>
      <c r="F7" s="175"/>
      <c r="G7" s="176"/>
      <c r="H7" s="66"/>
      <c r="I7" s="29"/>
      <c r="K7" s="3"/>
    </row>
    <row r="8" spans="1:14" ht="13.5" thickBot="1">
      <c r="C8" s="5" t="s">
        <v>52</v>
      </c>
      <c r="D8" s="165" t="s">
        <v>354</v>
      </c>
      <c r="E8" s="165"/>
      <c r="F8" s="165"/>
      <c r="G8" s="165"/>
      <c r="H8" s="66"/>
      <c r="I8" s="149"/>
      <c r="J8" s="66"/>
    </row>
    <row r="9" spans="1:14" ht="13.5" thickBot="1">
      <c r="C9" s="5" t="s">
        <v>3</v>
      </c>
      <c r="D9" s="169" t="s">
        <v>356</v>
      </c>
      <c r="E9" s="172"/>
      <c r="F9" s="172"/>
      <c r="G9" s="173"/>
      <c r="H9" s="66"/>
      <c r="I9" s="66"/>
      <c r="J9" s="66"/>
    </row>
    <row r="10" spans="1:14" ht="13.5" thickBot="1">
      <c r="C10" s="2"/>
      <c r="D10" s="2"/>
      <c r="E10" s="66"/>
      <c r="F10" s="66"/>
      <c r="G10" s="66"/>
      <c r="H10" s="66"/>
      <c r="I10" s="66"/>
      <c r="J10" s="66"/>
      <c r="K10" s="66"/>
    </row>
    <row r="11" spans="1:14" ht="13.5" thickTop="1">
      <c r="A11" s="3" t="s">
        <v>149</v>
      </c>
      <c r="B11" s="134" t="s">
        <v>150</v>
      </c>
      <c r="C11" s="6" t="s">
        <v>17</v>
      </c>
      <c r="D11" s="59"/>
      <c r="E11" s="7"/>
      <c r="F11" s="67" t="s">
        <v>8</v>
      </c>
      <c r="G11" s="75"/>
      <c r="H11" s="76" t="s">
        <v>6</v>
      </c>
      <c r="I11" s="68"/>
      <c r="J11" s="67" t="s">
        <v>7</v>
      </c>
      <c r="K11" s="77"/>
    </row>
    <row r="12" spans="1:14">
      <c r="C12" s="8"/>
      <c r="D12" s="51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5" t="s">
        <v>134</v>
      </c>
      <c r="E13" s="53" t="s">
        <v>125</v>
      </c>
      <c r="F13" s="69" t="s">
        <v>11</v>
      </c>
      <c r="G13" s="70" t="s">
        <v>12</v>
      </c>
      <c r="H13" s="71" t="s">
        <v>13</v>
      </c>
      <c r="I13" s="72" t="s">
        <v>14</v>
      </c>
      <c r="J13" s="73" t="s">
        <v>15</v>
      </c>
      <c r="K13" s="74" t="s">
        <v>16</v>
      </c>
    </row>
    <row r="14" spans="1:14">
      <c r="C14" s="18" t="s">
        <v>26</v>
      </c>
      <c r="D14" s="56"/>
      <c r="E14" s="19"/>
      <c r="F14" s="20"/>
      <c r="G14" s="20"/>
      <c r="H14" s="16"/>
      <c r="I14" s="16"/>
      <c r="J14" s="20"/>
      <c r="K14" s="17"/>
      <c r="M14" s="140"/>
      <c r="N14" s="139"/>
    </row>
    <row r="15" spans="1:14">
      <c r="A15" s="3" t="s">
        <v>161</v>
      </c>
      <c r="B15" s="3" t="s">
        <v>162</v>
      </c>
      <c r="C15" s="21" t="s">
        <v>43</v>
      </c>
      <c r="D15" s="57" t="s">
        <v>134</v>
      </c>
      <c r="E15" s="22">
        <v>115</v>
      </c>
      <c r="F15" s="78">
        <v>283</v>
      </c>
      <c r="G15" s="79">
        <v>197266</v>
      </c>
      <c r="H15" s="80"/>
      <c r="I15" s="81"/>
      <c r="J15" s="82">
        <f t="shared" ref="J15:K17" si="0">SUM(F15+H15)</f>
        <v>283</v>
      </c>
      <c r="K15" s="83">
        <f t="shared" si="0"/>
        <v>197266</v>
      </c>
      <c r="M15" s="140"/>
      <c r="N15" s="139"/>
    </row>
    <row r="16" spans="1:14">
      <c r="A16" s="3" t="s">
        <v>161</v>
      </c>
      <c r="B16" s="3" t="s">
        <v>162</v>
      </c>
      <c r="C16" s="21" t="s">
        <v>19</v>
      </c>
      <c r="D16" s="57" t="s">
        <v>134</v>
      </c>
      <c r="E16" s="23">
        <v>40</v>
      </c>
      <c r="F16" s="78">
        <v>4510</v>
      </c>
      <c r="G16" s="79">
        <v>16038460</v>
      </c>
      <c r="H16" s="84"/>
      <c r="I16" s="85"/>
      <c r="J16" s="82">
        <f t="shared" si="0"/>
        <v>4510</v>
      </c>
      <c r="K16" s="83">
        <f t="shared" si="0"/>
        <v>16038460</v>
      </c>
      <c r="M16" s="140"/>
      <c r="N16" s="139"/>
    </row>
    <row r="17" spans="1:14">
      <c r="A17" s="3" t="s">
        <v>161</v>
      </c>
      <c r="B17" s="3" t="s">
        <v>162</v>
      </c>
      <c r="C17" s="21" t="s">
        <v>44</v>
      </c>
      <c r="D17" s="57" t="s">
        <v>134</v>
      </c>
      <c r="E17" s="22">
        <v>117</v>
      </c>
      <c r="F17" s="78">
        <v>101</v>
      </c>
      <c r="G17" s="79">
        <v>269000</v>
      </c>
      <c r="H17" s="86"/>
      <c r="I17" s="87"/>
      <c r="J17" s="82">
        <f t="shared" si="0"/>
        <v>101</v>
      </c>
      <c r="K17" s="83">
        <f t="shared" si="0"/>
        <v>269000</v>
      </c>
      <c r="M17" s="140"/>
      <c r="N17" s="139"/>
    </row>
    <row r="18" spans="1:14">
      <c r="A18" s="3" t="s">
        <v>161</v>
      </c>
      <c r="B18" s="3" t="s">
        <v>162</v>
      </c>
      <c r="C18" s="21" t="s">
        <v>120</v>
      </c>
      <c r="D18" s="57" t="s">
        <v>134</v>
      </c>
      <c r="E18" s="23">
        <v>112</v>
      </c>
      <c r="F18" s="78"/>
      <c r="G18" s="79"/>
      <c r="H18" s="78"/>
      <c r="I18" s="88"/>
      <c r="J18" s="89">
        <f t="shared" ref="J18" si="1">SUM(F18+H18)</f>
        <v>0</v>
      </c>
      <c r="K18" s="83">
        <f t="shared" ref="K18" si="2">SUM(G18+I18)</f>
        <v>0</v>
      </c>
      <c r="M18" s="140"/>
      <c r="N18" s="139"/>
    </row>
    <row r="19" spans="1:14">
      <c r="A19" s="3" t="s">
        <v>161</v>
      </c>
      <c r="B19" s="3" t="s">
        <v>162</v>
      </c>
      <c r="C19" s="21" t="s">
        <v>40</v>
      </c>
      <c r="D19" s="57" t="s">
        <v>134</v>
      </c>
      <c r="E19" s="23">
        <v>10</v>
      </c>
      <c r="F19" s="78">
        <v>441</v>
      </c>
      <c r="G19" s="79">
        <v>282994</v>
      </c>
      <c r="H19" s="90"/>
      <c r="I19" s="91"/>
      <c r="J19" s="92">
        <f t="shared" ref="J19:K24" si="3">SUM(F19+H19)</f>
        <v>441</v>
      </c>
      <c r="K19" s="93">
        <f t="shared" si="3"/>
        <v>282994</v>
      </c>
      <c r="M19" s="140"/>
      <c r="N19" s="139"/>
    </row>
    <row r="20" spans="1:14">
      <c r="A20" s="3" t="s">
        <v>161</v>
      </c>
      <c r="B20" s="3" t="s">
        <v>162</v>
      </c>
      <c r="C20" s="24" t="s">
        <v>45</v>
      </c>
      <c r="D20" s="146" t="s">
        <v>140</v>
      </c>
      <c r="E20" s="25">
        <v>118</v>
      </c>
      <c r="F20" s="78">
        <v>74</v>
      </c>
      <c r="G20" s="88">
        <v>221000</v>
      </c>
      <c r="H20" s="78">
        <v>57</v>
      </c>
      <c r="I20" s="88">
        <v>126500</v>
      </c>
      <c r="J20" s="82">
        <f t="shared" si="3"/>
        <v>131</v>
      </c>
      <c r="K20" s="83">
        <f t="shared" si="3"/>
        <v>347500</v>
      </c>
      <c r="M20" s="140"/>
      <c r="N20" s="139"/>
    </row>
    <row r="21" spans="1:14">
      <c r="A21" s="3" t="s">
        <v>161</v>
      </c>
      <c r="B21" s="3" t="s">
        <v>162</v>
      </c>
      <c r="C21" s="24" t="s">
        <v>128</v>
      </c>
      <c r="D21" s="146" t="s">
        <v>140</v>
      </c>
      <c r="E21" s="25">
        <v>119</v>
      </c>
      <c r="F21" s="78">
        <v>30</v>
      </c>
      <c r="G21" s="88">
        <v>166133.13</v>
      </c>
      <c r="H21" s="78">
        <v>3</v>
      </c>
      <c r="I21" s="88">
        <v>11786.56</v>
      </c>
      <c r="J21" s="82">
        <f t="shared" si="3"/>
        <v>33</v>
      </c>
      <c r="K21" s="83">
        <f t="shared" si="3"/>
        <v>177919.69</v>
      </c>
      <c r="M21" s="140"/>
      <c r="N21" s="139"/>
    </row>
    <row r="22" spans="1:14">
      <c r="A22" s="3" t="s">
        <v>161</v>
      </c>
      <c r="B22" s="3" t="s">
        <v>162</v>
      </c>
      <c r="C22" s="24" t="s">
        <v>351</v>
      </c>
      <c r="D22" s="146" t="s">
        <v>140</v>
      </c>
      <c r="E22" s="25">
        <v>125</v>
      </c>
      <c r="F22" s="78">
        <v>27</v>
      </c>
      <c r="G22" s="88">
        <v>80234.350000000006</v>
      </c>
      <c r="H22" s="78">
        <v>5</v>
      </c>
      <c r="I22" s="88">
        <v>18969.72</v>
      </c>
      <c r="J22" s="82">
        <f t="shared" ref="J22:J23" si="4">SUM(F22+H22)</f>
        <v>32</v>
      </c>
      <c r="K22" s="83">
        <f t="shared" ref="K22:K23" si="5">SUM(G22+I22)</f>
        <v>99204.07</v>
      </c>
      <c r="M22" s="140"/>
      <c r="N22" s="139"/>
    </row>
    <row r="23" spans="1:14">
      <c r="A23" s="3" t="s">
        <v>161</v>
      </c>
      <c r="B23" s="3" t="s">
        <v>162</v>
      </c>
      <c r="C23" s="24" t="s">
        <v>352</v>
      </c>
      <c r="D23" s="146" t="s">
        <v>140</v>
      </c>
      <c r="E23" s="25">
        <v>126</v>
      </c>
      <c r="F23" s="78">
        <v>8</v>
      </c>
      <c r="G23" s="88">
        <v>56514.98</v>
      </c>
      <c r="H23" s="78">
        <v>0</v>
      </c>
      <c r="I23" s="88">
        <v>0</v>
      </c>
      <c r="J23" s="82">
        <f t="shared" si="4"/>
        <v>8</v>
      </c>
      <c r="K23" s="83">
        <f t="shared" si="5"/>
        <v>56514.98</v>
      </c>
      <c r="M23" s="140"/>
      <c r="N23" s="139"/>
    </row>
    <row r="24" spans="1:14">
      <c r="A24" s="3" t="s">
        <v>161</v>
      </c>
      <c r="B24" s="3" t="s">
        <v>162</v>
      </c>
      <c r="C24" s="21" t="s">
        <v>124</v>
      </c>
      <c r="D24" s="57" t="s">
        <v>134</v>
      </c>
      <c r="E24" s="23">
        <v>121</v>
      </c>
      <c r="F24" s="78"/>
      <c r="G24" s="88"/>
      <c r="H24" s="78"/>
      <c r="I24" s="88"/>
      <c r="J24" s="89">
        <f t="shared" si="3"/>
        <v>0</v>
      </c>
      <c r="K24" s="83">
        <f t="shared" si="3"/>
        <v>0</v>
      </c>
      <c r="M24" s="140"/>
      <c r="N24" s="139"/>
    </row>
    <row r="25" spans="1:14">
      <c r="A25" s="3" t="s">
        <v>161</v>
      </c>
      <c r="B25" s="3" t="s">
        <v>162</v>
      </c>
      <c r="C25" s="21" t="s">
        <v>129</v>
      </c>
      <c r="D25" s="146" t="s">
        <v>140</v>
      </c>
      <c r="E25" s="23">
        <v>122</v>
      </c>
      <c r="F25" s="78">
        <v>65</v>
      </c>
      <c r="G25" s="88">
        <v>306261</v>
      </c>
      <c r="H25" s="78">
        <v>128</v>
      </c>
      <c r="I25" s="88">
        <v>561944.04</v>
      </c>
      <c r="J25" s="89">
        <f t="shared" ref="J25" si="6">SUM(F25+H25)</f>
        <v>193</v>
      </c>
      <c r="K25" s="83">
        <f>SUM(G25+I25)</f>
        <v>868205.04</v>
      </c>
      <c r="M25" s="140"/>
      <c r="N25" s="139"/>
    </row>
    <row r="26" spans="1:14">
      <c r="C26" s="18" t="s">
        <v>27</v>
      </c>
      <c r="D26" s="56"/>
      <c r="E26" s="19"/>
      <c r="F26" s="20"/>
      <c r="G26" s="20"/>
      <c r="H26" s="20"/>
      <c r="I26" s="20"/>
      <c r="J26" s="20"/>
      <c r="K26" s="17"/>
      <c r="M26" s="140"/>
      <c r="N26" s="139"/>
    </row>
    <row r="27" spans="1:14">
      <c r="A27" s="3" t="s">
        <v>161</v>
      </c>
      <c r="B27" s="3" t="s">
        <v>301</v>
      </c>
      <c r="C27" s="21" t="s">
        <v>22</v>
      </c>
      <c r="D27" s="57" t="s">
        <v>134</v>
      </c>
      <c r="E27" s="23">
        <v>72</v>
      </c>
      <c r="F27" s="78">
        <v>5947</v>
      </c>
      <c r="G27" s="78">
        <v>25312140</v>
      </c>
      <c r="H27" s="78">
        <v>1787</v>
      </c>
      <c r="I27" s="78">
        <v>12733074</v>
      </c>
      <c r="J27" s="89">
        <f t="shared" ref="J27:K32" si="7">SUM(F27+H27)</f>
        <v>7734</v>
      </c>
      <c r="K27" s="83">
        <f t="shared" si="7"/>
        <v>38045214</v>
      </c>
      <c r="M27" s="140"/>
      <c r="N27" s="139"/>
    </row>
    <row r="28" spans="1:14">
      <c r="A28" s="3" t="s">
        <v>161</v>
      </c>
      <c r="B28" s="3" t="s">
        <v>301</v>
      </c>
      <c r="C28" s="21" t="s">
        <v>23</v>
      </c>
      <c r="D28" s="146" t="s">
        <v>140</v>
      </c>
      <c r="E28" s="23">
        <v>74</v>
      </c>
      <c r="F28" s="78">
        <v>5518</v>
      </c>
      <c r="G28" s="78">
        <v>27557542</v>
      </c>
      <c r="H28" s="78">
        <v>1324</v>
      </c>
      <c r="I28" s="78">
        <v>15136450</v>
      </c>
      <c r="J28" s="89">
        <f t="shared" si="7"/>
        <v>6842</v>
      </c>
      <c r="K28" s="83">
        <f t="shared" si="7"/>
        <v>42693992</v>
      </c>
      <c r="M28" s="140"/>
      <c r="N28" s="139"/>
    </row>
    <row r="29" spans="1:14">
      <c r="A29" s="3" t="s">
        <v>161</v>
      </c>
      <c r="B29" s="3" t="s">
        <v>301</v>
      </c>
      <c r="C29" s="148" t="s">
        <v>141</v>
      </c>
      <c r="D29" s="146" t="s">
        <v>140</v>
      </c>
      <c r="E29" s="23">
        <v>76</v>
      </c>
      <c r="F29" s="78">
        <v>438</v>
      </c>
      <c r="G29" s="78">
        <v>3893596</v>
      </c>
      <c r="H29" s="78">
        <v>80</v>
      </c>
      <c r="I29" s="78">
        <v>664287</v>
      </c>
      <c r="J29" s="89">
        <f>SUM(F29+H29)</f>
        <v>518</v>
      </c>
      <c r="K29" s="83">
        <f>SUM(G29+I29)</f>
        <v>4557883</v>
      </c>
      <c r="M29" s="140"/>
      <c r="N29" s="139"/>
    </row>
    <row r="30" spans="1:14">
      <c r="A30" s="3" t="s">
        <v>161</v>
      </c>
      <c r="B30" s="3" t="s">
        <v>301</v>
      </c>
      <c r="C30" s="21" t="s">
        <v>41</v>
      </c>
      <c r="D30" s="57" t="s">
        <v>134</v>
      </c>
      <c r="E30" s="23">
        <v>90</v>
      </c>
      <c r="F30" s="78">
        <v>0</v>
      </c>
      <c r="G30" s="78">
        <v>0</v>
      </c>
      <c r="H30" s="78">
        <v>4</v>
      </c>
      <c r="I30" s="78">
        <v>12000</v>
      </c>
      <c r="J30" s="89">
        <f t="shared" si="7"/>
        <v>4</v>
      </c>
      <c r="K30" s="83">
        <f t="shared" si="7"/>
        <v>12000</v>
      </c>
      <c r="M30" s="140"/>
      <c r="N30" s="139"/>
    </row>
    <row r="31" spans="1:14">
      <c r="A31" s="3" t="s">
        <v>161</v>
      </c>
      <c r="B31" s="3" t="s">
        <v>301</v>
      </c>
      <c r="C31" s="21" t="s">
        <v>119</v>
      </c>
      <c r="D31" s="57" t="s">
        <v>134</v>
      </c>
      <c r="E31" s="23">
        <v>111</v>
      </c>
      <c r="F31" s="78"/>
      <c r="G31" s="78"/>
      <c r="H31" s="78"/>
      <c r="I31" s="78"/>
      <c r="J31" s="89">
        <f t="shared" si="7"/>
        <v>0</v>
      </c>
      <c r="K31" s="83">
        <f t="shared" si="7"/>
        <v>0</v>
      </c>
      <c r="M31" s="140"/>
      <c r="N31" s="139"/>
    </row>
    <row r="32" spans="1:14">
      <c r="A32" s="3" t="s">
        <v>161</v>
      </c>
      <c r="B32" s="3" t="s">
        <v>301</v>
      </c>
      <c r="C32" s="21" t="s">
        <v>42</v>
      </c>
      <c r="D32" s="57" t="s">
        <v>134</v>
      </c>
      <c r="E32" s="23">
        <v>110</v>
      </c>
      <c r="F32" s="78"/>
      <c r="G32" s="78"/>
      <c r="H32" s="78"/>
      <c r="I32" s="78"/>
      <c r="J32" s="89">
        <f t="shared" si="7"/>
        <v>0</v>
      </c>
      <c r="K32" s="83">
        <f t="shared" si="7"/>
        <v>0</v>
      </c>
      <c r="M32" s="140"/>
      <c r="N32" s="139"/>
    </row>
    <row r="33" spans="1:14">
      <c r="A33" s="3" t="s">
        <v>161</v>
      </c>
      <c r="B33" s="3" t="s">
        <v>301</v>
      </c>
      <c r="C33" s="21" t="s">
        <v>18</v>
      </c>
      <c r="D33" s="57" t="s">
        <v>134</v>
      </c>
      <c r="E33" s="23">
        <v>20</v>
      </c>
      <c r="F33" s="78">
        <v>363</v>
      </c>
      <c r="G33" s="78">
        <v>334230</v>
      </c>
      <c r="H33" s="78">
        <v>44</v>
      </c>
      <c r="I33" s="78">
        <v>90277</v>
      </c>
      <c r="J33" s="89">
        <f t="shared" ref="J33:J36" si="8">SUM(F33+H33)</f>
        <v>407</v>
      </c>
      <c r="K33" s="83">
        <f t="shared" ref="K33:K36" si="9">SUM(G33+I33)</f>
        <v>424507</v>
      </c>
      <c r="M33" s="140"/>
      <c r="N33" s="139"/>
    </row>
    <row r="34" spans="1:14">
      <c r="A34" s="3" t="s">
        <v>161</v>
      </c>
      <c r="B34" s="3" t="s">
        <v>301</v>
      </c>
      <c r="C34" s="148" t="s">
        <v>353</v>
      </c>
      <c r="D34" s="146" t="s">
        <v>140</v>
      </c>
      <c r="E34" s="23">
        <v>70</v>
      </c>
      <c r="F34" s="78"/>
      <c r="G34" s="78"/>
      <c r="H34" s="78"/>
      <c r="I34" s="78"/>
      <c r="J34" s="89">
        <f t="shared" ref="J34:K35" si="10">SUM(F34+H34)</f>
        <v>0</v>
      </c>
      <c r="K34" s="83">
        <f t="shared" si="10"/>
        <v>0</v>
      </c>
      <c r="M34" s="145"/>
      <c r="N34" s="139"/>
    </row>
    <row r="35" spans="1:14">
      <c r="A35" s="3" t="s">
        <v>161</v>
      </c>
      <c r="B35" s="3" t="s">
        <v>301</v>
      </c>
      <c r="C35" s="21" t="s">
        <v>20</v>
      </c>
      <c r="D35" s="57" t="s">
        <v>134</v>
      </c>
      <c r="E35" s="23">
        <v>50</v>
      </c>
      <c r="F35" s="78"/>
      <c r="G35" s="78"/>
      <c r="H35" s="78"/>
      <c r="I35" s="78"/>
      <c r="J35" s="89">
        <f t="shared" si="10"/>
        <v>0</v>
      </c>
      <c r="K35" s="83">
        <f t="shared" si="10"/>
        <v>0</v>
      </c>
      <c r="M35" s="145"/>
      <c r="N35" s="139"/>
    </row>
    <row r="36" spans="1:14">
      <c r="A36" s="3" t="s">
        <v>161</v>
      </c>
      <c r="B36" s="3" t="s">
        <v>301</v>
      </c>
      <c r="C36" s="21" t="s">
        <v>21</v>
      </c>
      <c r="D36" s="146" t="s">
        <v>140</v>
      </c>
      <c r="E36" s="23">
        <v>60</v>
      </c>
      <c r="F36" s="78"/>
      <c r="G36" s="78"/>
      <c r="H36" s="78"/>
      <c r="I36" s="78"/>
      <c r="J36" s="89">
        <f t="shared" si="8"/>
        <v>0</v>
      </c>
      <c r="K36" s="83">
        <f t="shared" si="9"/>
        <v>0</v>
      </c>
      <c r="M36" s="145"/>
      <c r="N36" s="139"/>
    </row>
    <row r="37" spans="1:14">
      <c r="A37" s="3" t="s">
        <v>161</v>
      </c>
      <c r="B37" s="3" t="s">
        <v>301</v>
      </c>
      <c r="C37" s="21" t="s">
        <v>126</v>
      </c>
      <c r="D37" s="146" t="s">
        <v>140</v>
      </c>
      <c r="E37" s="23">
        <v>80</v>
      </c>
      <c r="F37" s="78"/>
      <c r="G37" s="78"/>
      <c r="H37" s="78"/>
      <c r="I37" s="78"/>
      <c r="J37" s="89">
        <f>SUM(F37+H37)</f>
        <v>0</v>
      </c>
      <c r="K37" s="83">
        <f>SUM(G37+I37)</f>
        <v>0</v>
      </c>
      <c r="M37" s="145"/>
      <c r="N37" s="139"/>
    </row>
    <row r="38" spans="1:14">
      <c r="A38" s="3" t="s">
        <v>161</v>
      </c>
      <c r="B38" s="3" t="s">
        <v>301</v>
      </c>
      <c r="C38" s="21" t="s">
        <v>124</v>
      </c>
      <c r="D38" s="57" t="s">
        <v>134</v>
      </c>
      <c r="E38" s="23">
        <v>123</v>
      </c>
      <c r="F38" s="78"/>
      <c r="G38" s="78"/>
      <c r="H38" s="78"/>
      <c r="I38" s="78"/>
      <c r="J38" s="89">
        <f>SUM(F38+H38)</f>
        <v>0</v>
      </c>
      <c r="K38" s="83">
        <f>SUM(G38+I38)</f>
        <v>0</v>
      </c>
      <c r="M38" s="145"/>
      <c r="N38" s="139"/>
    </row>
    <row r="39" spans="1:14">
      <c r="A39" s="3" t="s">
        <v>161</v>
      </c>
      <c r="B39" s="3" t="s">
        <v>301</v>
      </c>
      <c r="C39" s="21" t="s">
        <v>129</v>
      </c>
      <c r="D39" s="146" t="s">
        <v>140</v>
      </c>
      <c r="E39" s="23">
        <v>124</v>
      </c>
      <c r="F39" s="78"/>
      <c r="G39" s="78"/>
      <c r="H39" s="78">
        <v>19</v>
      </c>
      <c r="I39" s="78">
        <v>121823</v>
      </c>
      <c r="J39" s="89">
        <f t="shared" ref="J39" si="11">SUM(F39+H39)</f>
        <v>19</v>
      </c>
      <c r="K39" s="83">
        <f>SUM(G39+I39)</f>
        <v>121823</v>
      </c>
      <c r="M39" s="145"/>
      <c r="N39" s="139"/>
    </row>
    <row r="40" spans="1:14">
      <c r="C40" s="18" t="s">
        <v>127</v>
      </c>
      <c r="D40" s="56"/>
      <c r="E40" s="19"/>
      <c r="F40" s="20"/>
      <c r="G40" s="20"/>
      <c r="H40" s="20"/>
      <c r="I40" s="20"/>
      <c r="J40" s="20"/>
      <c r="K40" s="17"/>
      <c r="M40" s="145"/>
      <c r="N40" s="139"/>
    </row>
    <row r="41" spans="1:14">
      <c r="A41" s="3" t="s">
        <v>161</v>
      </c>
      <c r="B41" s="3" t="s">
        <v>127</v>
      </c>
      <c r="C41" s="21" t="s">
        <v>51</v>
      </c>
      <c r="D41" s="57" t="s">
        <v>134</v>
      </c>
      <c r="E41" s="23">
        <v>30</v>
      </c>
      <c r="F41" s="78">
        <v>86</v>
      </c>
      <c r="G41" s="88">
        <v>264728</v>
      </c>
      <c r="H41" s="130">
        <v>31</v>
      </c>
      <c r="I41" s="131">
        <v>45004</v>
      </c>
      <c r="J41" s="89">
        <f>SUM(F41+H41)</f>
        <v>117</v>
      </c>
      <c r="K41" s="83">
        <f>SUM(G41+I41)</f>
        <v>309732</v>
      </c>
      <c r="M41" s="145"/>
      <c r="N41" s="139"/>
    </row>
    <row r="42" spans="1:14">
      <c r="C42" s="26" t="s">
        <v>50</v>
      </c>
      <c r="D42" s="58"/>
      <c r="E42" s="15"/>
      <c r="F42" s="89">
        <f>SUM(F15:F41)</f>
        <v>17891</v>
      </c>
      <c r="G42" s="94">
        <f>SUM(G15:G41)</f>
        <v>74980099.460000008</v>
      </c>
      <c r="H42" s="89">
        <f>SUM(H15:H41)</f>
        <v>3482</v>
      </c>
      <c r="I42" s="94">
        <f>SUM(I15:I41)</f>
        <v>29522115.32</v>
      </c>
      <c r="J42" s="89">
        <f>SUM(J15:J41)</f>
        <v>21373</v>
      </c>
      <c r="K42" s="83">
        <f>SUM(G42+I42)</f>
        <v>104502214.78</v>
      </c>
      <c r="M42" s="145"/>
      <c r="N42" s="139"/>
    </row>
    <row r="43" spans="1:14" ht="13.5" thickBot="1">
      <c r="A43" s="3" t="s">
        <v>302</v>
      </c>
      <c r="B43" s="3" t="s">
        <v>303</v>
      </c>
      <c r="C43" s="27" t="s">
        <v>24</v>
      </c>
      <c r="D43" s="146" t="s">
        <v>140</v>
      </c>
      <c r="E43" s="28">
        <v>130</v>
      </c>
      <c r="F43" s="95"/>
      <c r="G43" s="96"/>
      <c r="H43" s="95"/>
      <c r="I43" s="96"/>
      <c r="J43" s="95"/>
      <c r="K43" s="97">
        <f>SUM(G43+I43)</f>
        <v>0</v>
      </c>
      <c r="M43" s="140"/>
      <c r="N43" s="139"/>
    </row>
    <row r="44" spans="1:14" ht="14.25" thickTop="1" thickBot="1">
      <c r="C44" s="29"/>
      <c r="D44" s="29"/>
      <c r="E44" s="30"/>
      <c r="F44" s="98"/>
      <c r="G44" s="99"/>
      <c r="H44" s="98"/>
      <c r="I44" s="99"/>
      <c r="J44" s="98"/>
      <c r="K44" s="99"/>
      <c r="M44" s="140"/>
      <c r="N44" s="139"/>
    </row>
    <row r="45" spans="1:14" ht="13.5" thickTop="1">
      <c r="C45" s="31" t="s">
        <v>25</v>
      </c>
      <c r="D45" s="59"/>
      <c r="E45" s="32"/>
      <c r="F45" s="100"/>
      <c r="G45" s="101"/>
      <c r="H45" s="100"/>
      <c r="I45" s="101"/>
      <c r="J45" s="100"/>
      <c r="K45" s="102"/>
      <c r="M45" s="140"/>
      <c r="N45" s="139"/>
    </row>
    <row r="46" spans="1:14">
      <c r="C46" s="33" t="s">
        <v>26</v>
      </c>
      <c r="D46" s="60"/>
      <c r="E46" s="19"/>
      <c r="F46" s="103"/>
      <c r="G46" s="104"/>
      <c r="H46" s="103"/>
      <c r="I46" s="104"/>
      <c r="J46" s="103"/>
      <c r="K46" s="105"/>
      <c r="M46" s="140"/>
      <c r="N46" s="139"/>
    </row>
    <row r="47" spans="1:14">
      <c r="A47" s="3" t="s">
        <v>304</v>
      </c>
      <c r="B47" s="3" t="s">
        <v>162</v>
      </c>
      <c r="C47" s="34" t="s">
        <v>134</v>
      </c>
      <c r="D47" s="61" t="s">
        <v>134</v>
      </c>
      <c r="E47" s="35">
        <v>140</v>
      </c>
      <c r="F47" s="78">
        <v>172</v>
      </c>
      <c r="G47" s="88">
        <v>465072</v>
      </c>
      <c r="H47" s="78">
        <v>77</v>
      </c>
      <c r="I47" s="88">
        <v>58890</v>
      </c>
      <c r="J47" s="106">
        <f t="shared" ref="J47:K51" si="12">SUM(F47+H47)</f>
        <v>249</v>
      </c>
      <c r="K47" s="107">
        <f t="shared" si="12"/>
        <v>523962</v>
      </c>
      <c r="M47" s="140"/>
      <c r="N47" s="139"/>
    </row>
    <row r="48" spans="1:14">
      <c r="A48" s="3" t="s">
        <v>304</v>
      </c>
      <c r="B48" s="3" t="s">
        <v>162</v>
      </c>
      <c r="C48" s="21" t="s">
        <v>137</v>
      </c>
      <c r="D48" s="146" t="s">
        <v>140</v>
      </c>
      <c r="E48" s="23">
        <v>150</v>
      </c>
      <c r="F48" s="78">
        <v>1774</v>
      </c>
      <c r="G48" s="88">
        <v>5701987.8499999996</v>
      </c>
      <c r="H48" s="78">
        <v>327</v>
      </c>
      <c r="I48" s="88">
        <v>1453845</v>
      </c>
      <c r="J48" s="89">
        <f t="shared" si="12"/>
        <v>2101</v>
      </c>
      <c r="K48" s="108">
        <f t="shared" si="12"/>
        <v>7155832.8499999996</v>
      </c>
      <c r="M48" s="140"/>
      <c r="N48" s="139"/>
    </row>
    <row r="49" spans="1:14">
      <c r="A49" s="3" t="s">
        <v>304</v>
      </c>
      <c r="B49" s="3" t="s">
        <v>162</v>
      </c>
      <c r="C49" s="21" t="s">
        <v>138</v>
      </c>
      <c r="D49" s="146" t="s">
        <v>140</v>
      </c>
      <c r="E49" s="23">
        <v>160</v>
      </c>
      <c r="F49" s="78">
        <v>176</v>
      </c>
      <c r="G49" s="88">
        <v>1482791.68</v>
      </c>
      <c r="H49" s="78">
        <v>6</v>
      </c>
      <c r="I49" s="88">
        <v>28848</v>
      </c>
      <c r="J49" s="89">
        <f t="shared" si="12"/>
        <v>182</v>
      </c>
      <c r="K49" s="108">
        <f t="shared" si="12"/>
        <v>1511639.68</v>
      </c>
      <c r="M49" s="140"/>
      <c r="N49" s="139"/>
    </row>
    <row r="50" spans="1:14">
      <c r="A50" s="3" t="s">
        <v>304</v>
      </c>
      <c r="B50" s="3" t="s">
        <v>162</v>
      </c>
      <c r="C50" s="21" t="s">
        <v>139</v>
      </c>
      <c r="D50" s="146" t="s">
        <v>140</v>
      </c>
      <c r="E50" s="23">
        <v>170</v>
      </c>
      <c r="F50" s="78">
        <v>381</v>
      </c>
      <c r="G50" s="88">
        <v>651109</v>
      </c>
      <c r="H50" s="78">
        <v>803</v>
      </c>
      <c r="I50" s="88">
        <v>4817653</v>
      </c>
      <c r="J50" s="89">
        <f t="shared" si="12"/>
        <v>1184</v>
      </c>
      <c r="K50" s="108">
        <f t="shared" si="12"/>
        <v>5468762</v>
      </c>
      <c r="M50" s="140"/>
      <c r="N50" s="139"/>
    </row>
    <row r="51" spans="1:14">
      <c r="A51" s="3" t="s">
        <v>304</v>
      </c>
      <c r="B51" s="3" t="s">
        <v>162</v>
      </c>
      <c r="C51" s="21" t="s">
        <v>133</v>
      </c>
      <c r="D51" s="146" t="s">
        <v>140</v>
      </c>
      <c r="E51" s="23">
        <v>180</v>
      </c>
      <c r="F51" s="78">
        <v>961</v>
      </c>
      <c r="G51" s="88">
        <v>1912523</v>
      </c>
      <c r="H51" s="78">
        <v>479</v>
      </c>
      <c r="I51" s="88">
        <v>862297</v>
      </c>
      <c r="J51" s="89">
        <f t="shared" si="12"/>
        <v>1440</v>
      </c>
      <c r="K51" s="108">
        <f t="shared" si="12"/>
        <v>2774820</v>
      </c>
      <c r="M51" s="140"/>
      <c r="N51" s="139"/>
    </row>
    <row r="52" spans="1:14">
      <c r="C52" s="33" t="s">
        <v>27</v>
      </c>
      <c r="D52" s="60"/>
      <c r="E52" s="19"/>
      <c r="F52" s="103"/>
      <c r="G52" s="109"/>
      <c r="H52" s="103"/>
      <c r="I52" s="109"/>
      <c r="J52" s="103"/>
      <c r="K52" s="110"/>
      <c r="M52" s="140"/>
      <c r="N52" s="139"/>
    </row>
    <row r="53" spans="1:14">
      <c r="A53" s="3" t="s">
        <v>304</v>
      </c>
      <c r="B53" s="3" t="s">
        <v>132</v>
      </c>
      <c r="C53" s="34" t="s">
        <v>134</v>
      </c>
      <c r="D53" s="61" t="s">
        <v>134</v>
      </c>
      <c r="E53" s="35">
        <v>190</v>
      </c>
      <c r="F53" s="78"/>
      <c r="G53" s="88"/>
      <c r="H53" s="78"/>
      <c r="I53" s="88"/>
      <c r="J53" s="106">
        <f>SUM(F53+H53)</f>
        <v>0</v>
      </c>
      <c r="K53" s="107">
        <f>SUM(G53+I53)</f>
        <v>0</v>
      </c>
      <c r="M53" s="140"/>
      <c r="N53" s="139"/>
    </row>
    <row r="54" spans="1:14">
      <c r="A54" s="3" t="s">
        <v>304</v>
      </c>
      <c r="B54" s="3" t="s">
        <v>132</v>
      </c>
      <c r="C54" s="21" t="s">
        <v>140</v>
      </c>
      <c r="D54" s="146" t="s">
        <v>140</v>
      </c>
      <c r="E54" s="23">
        <v>200</v>
      </c>
      <c r="F54" s="78"/>
      <c r="G54" s="88"/>
      <c r="H54" s="78"/>
      <c r="I54" s="88"/>
      <c r="J54" s="89">
        <f>SUM(F54+H54)</f>
        <v>0</v>
      </c>
      <c r="K54" s="108">
        <f>SUM(G54+I54)</f>
        <v>0</v>
      </c>
      <c r="M54" s="140"/>
      <c r="N54" s="139"/>
    </row>
    <row r="55" spans="1:14">
      <c r="C55" s="33" t="s">
        <v>28</v>
      </c>
      <c r="D55" s="60"/>
      <c r="E55" s="19"/>
      <c r="F55" s="103"/>
      <c r="G55" s="109"/>
      <c r="H55" s="103"/>
      <c r="I55" s="109"/>
      <c r="J55" s="103"/>
      <c r="K55" s="110"/>
      <c r="M55" s="140"/>
      <c r="N55" s="139"/>
    </row>
    <row r="56" spans="1:14">
      <c r="A56" s="3" t="s">
        <v>304</v>
      </c>
      <c r="B56" s="3" t="s">
        <v>127</v>
      </c>
      <c r="C56" s="34" t="s">
        <v>134</v>
      </c>
      <c r="D56" s="61" t="s">
        <v>134</v>
      </c>
      <c r="E56" s="35">
        <v>210</v>
      </c>
      <c r="F56" s="78"/>
      <c r="G56" s="88"/>
      <c r="H56" s="78"/>
      <c r="I56" s="88"/>
      <c r="J56" s="106">
        <f>SUM(F56+H56)</f>
        <v>0</v>
      </c>
      <c r="K56" s="107">
        <f>SUM(G56+I56)</f>
        <v>0</v>
      </c>
      <c r="M56" s="140"/>
      <c r="N56" s="139"/>
    </row>
    <row r="57" spans="1:14">
      <c r="A57" s="3" t="s">
        <v>304</v>
      </c>
      <c r="B57" s="3" t="s">
        <v>127</v>
      </c>
      <c r="C57" s="21" t="s">
        <v>140</v>
      </c>
      <c r="D57" s="146" t="s">
        <v>140</v>
      </c>
      <c r="E57" s="23">
        <v>220</v>
      </c>
      <c r="F57" s="78">
        <v>544</v>
      </c>
      <c r="G57" s="88">
        <v>1469473</v>
      </c>
      <c r="H57" s="78">
        <v>580</v>
      </c>
      <c r="I57" s="88">
        <v>5273045</v>
      </c>
      <c r="J57" s="89">
        <f>SUM(F57+H57)</f>
        <v>1124</v>
      </c>
      <c r="K57" s="108">
        <f>SUM(G57+I57)</f>
        <v>6742518</v>
      </c>
      <c r="M57" s="140"/>
      <c r="N57" s="139"/>
    </row>
    <row r="58" spans="1:14" ht="13.5" thickBot="1">
      <c r="C58" s="36" t="s">
        <v>50</v>
      </c>
      <c r="D58" s="62"/>
      <c r="E58" s="37"/>
      <c r="F58" s="95">
        <f t="shared" ref="F58:K58" si="13">SUM(F47:F57)</f>
        <v>4008</v>
      </c>
      <c r="G58" s="111">
        <f t="shared" si="13"/>
        <v>11682956.529999999</v>
      </c>
      <c r="H58" s="95">
        <f t="shared" si="13"/>
        <v>2272</v>
      </c>
      <c r="I58" s="111">
        <f t="shared" si="13"/>
        <v>12494578</v>
      </c>
      <c r="J58" s="95">
        <f t="shared" si="13"/>
        <v>6280</v>
      </c>
      <c r="K58" s="112">
        <f t="shared" si="13"/>
        <v>24177534.530000001</v>
      </c>
      <c r="M58" s="140"/>
      <c r="N58" s="139"/>
    </row>
    <row r="59" spans="1:14" ht="14.25" thickTop="1" thickBot="1">
      <c r="C59" s="38"/>
      <c r="D59" s="50"/>
      <c r="E59" s="39"/>
      <c r="F59" s="113"/>
      <c r="G59" s="114"/>
      <c r="H59" s="113"/>
      <c r="I59" s="114"/>
      <c r="J59" s="113"/>
      <c r="K59" s="114"/>
    </row>
    <row r="60" spans="1:14" ht="13.5" thickTop="1">
      <c r="C60" s="40" t="s">
        <v>29</v>
      </c>
      <c r="D60" s="63"/>
      <c r="E60" s="41"/>
      <c r="F60" s="115"/>
      <c r="G60" s="116"/>
      <c r="H60" s="115"/>
      <c r="I60" s="116"/>
      <c r="J60" s="115"/>
      <c r="K60" s="117"/>
    </row>
    <row r="61" spans="1:14">
      <c r="C61" s="18" t="s">
        <v>26</v>
      </c>
      <c r="D61" s="56"/>
      <c r="E61" s="19"/>
      <c r="F61" s="20"/>
      <c r="G61" s="20"/>
      <c r="H61" s="20"/>
      <c r="I61" s="20"/>
      <c r="J61" s="20"/>
      <c r="K61" s="17"/>
    </row>
    <row r="62" spans="1:14">
      <c r="A62" s="3" t="s">
        <v>305</v>
      </c>
      <c r="B62" s="3" t="s">
        <v>162</v>
      </c>
      <c r="C62" s="21" t="s">
        <v>47</v>
      </c>
      <c r="D62" s="57" t="s">
        <v>134</v>
      </c>
      <c r="E62" s="22">
        <v>245</v>
      </c>
      <c r="F62" s="78">
        <v>1689</v>
      </c>
      <c r="G62" s="118">
        <v>1467708</v>
      </c>
      <c r="H62" s="80"/>
      <c r="I62" s="81"/>
      <c r="J62" s="89">
        <f t="shared" ref="J62:K64" si="14">SUM(F62+H62)</f>
        <v>1689</v>
      </c>
      <c r="K62" s="108">
        <f t="shared" si="14"/>
        <v>1467708</v>
      </c>
    </row>
    <row r="63" spans="1:14">
      <c r="A63" s="3" t="s">
        <v>305</v>
      </c>
      <c r="B63" s="3" t="s">
        <v>162</v>
      </c>
      <c r="C63" s="21" t="s">
        <v>38</v>
      </c>
      <c r="D63" s="146" t="s">
        <v>140</v>
      </c>
      <c r="E63" s="23">
        <v>243</v>
      </c>
      <c r="F63" s="78"/>
      <c r="G63" s="118"/>
      <c r="H63" s="86"/>
      <c r="I63" s="87"/>
      <c r="J63" s="89">
        <f t="shared" si="14"/>
        <v>0</v>
      </c>
      <c r="K63" s="108">
        <f t="shared" si="14"/>
        <v>0</v>
      </c>
    </row>
    <row r="64" spans="1:14">
      <c r="A64" s="3" t="s">
        <v>305</v>
      </c>
      <c r="B64" s="3" t="s">
        <v>162</v>
      </c>
      <c r="C64" s="21" t="s">
        <v>123</v>
      </c>
      <c r="D64" s="57" t="s">
        <v>134</v>
      </c>
      <c r="E64" s="23">
        <v>293</v>
      </c>
      <c r="F64" s="78">
        <v>4</v>
      </c>
      <c r="G64" s="88">
        <v>23600</v>
      </c>
      <c r="H64" s="78"/>
      <c r="I64" s="88"/>
      <c r="J64" s="89">
        <f t="shared" si="14"/>
        <v>4</v>
      </c>
      <c r="K64" s="108">
        <f t="shared" si="14"/>
        <v>23600</v>
      </c>
    </row>
    <row r="65" spans="1:11">
      <c r="A65" s="3" t="s">
        <v>305</v>
      </c>
      <c r="B65" s="3" t="s">
        <v>162</v>
      </c>
      <c r="C65" s="34" t="s">
        <v>46</v>
      </c>
      <c r="D65" s="146" t="s">
        <v>140</v>
      </c>
      <c r="E65" s="35">
        <v>240</v>
      </c>
      <c r="F65" s="78">
        <v>95</v>
      </c>
      <c r="G65" s="88">
        <v>132750</v>
      </c>
      <c r="H65" s="80"/>
      <c r="I65" s="81"/>
      <c r="J65" s="106">
        <f t="shared" ref="J65:J75" si="15">SUM(F65+H65)</f>
        <v>95</v>
      </c>
      <c r="K65" s="107">
        <f t="shared" ref="K65:K82" si="16">SUM(G65+I65)</f>
        <v>132750</v>
      </c>
    </row>
    <row r="66" spans="1:11">
      <c r="A66" s="3" t="s">
        <v>305</v>
      </c>
      <c r="B66" s="3" t="s">
        <v>162</v>
      </c>
      <c r="C66" s="34" t="s">
        <v>142</v>
      </c>
      <c r="D66" s="57" t="s">
        <v>134</v>
      </c>
      <c r="E66" s="35">
        <v>244</v>
      </c>
      <c r="F66" s="78"/>
      <c r="G66" s="88"/>
      <c r="H66" s="78"/>
      <c r="I66" s="88"/>
      <c r="J66" s="106">
        <f t="shared" ref="J66" si="17">SUM(F66+H66)</f>
        <v>0</v>
      </c>
      <c r="K66" s="107">
        <f t="shared" ref="K66" si="18">SUM(G66+I66)</f>
        <v>0</v>
      </c>
    </row>
    <row r="67" spans="1:11">
      <c r="A67" s="3" t="s">
        <v>305</v>
      </c>
      <c r="B67" s="3" t="s">
        <v>162</v>
      </c>
      <c r="C67" s="21" t="s">
        <v>30</v>
      </c>
      <c r="D67" s="57" t="s">
        <v>134</v>
      </c>
      <c r="E67" s="23">
        <v>261</v>
      </c>
      <c r="F67" s="78">
        <v>21</v>
      </c>
      <c r="G67" s="118">
        <v>47155</v>
      </c>
      <c r="H67" s="86"/>
      <c r="I67" s="87"/>
      <c r="J67" s="89">
        <f t="shared" si="15"/>
        <v>21</v>
      </c>
      <c r="K67" s="108">
        <f t="shared" si="16"/>
        <v>47155</v>
      </c>
    </row>
    <row r="68" spans="1:11">
      <c r="A68" s="3" t="s">
        <v>305</v>
      </c>
      <c r="B68" s="3" t="s">
        <v>162</v>
      </c>
      <c r="C68" s="21" t="s">
        <v>122</v>
      </c>
      <c r="D68" s="146" t="s">
        <v>140</v>
      </c>
      <c r="E68" s="23">
        <v>292</v>
      </c>
      <c r="F68" s="78">
        <v>2</v>
      </c>
      <c r="G68" s="88">
        <v>4000</v>
      </c>
      <c r="H68" s="78"/>
      <c r="I68" s="88"/>
      <c r="J68" s="89">
        <f t="shared" ref="J68" si="19">SUM(F68+H68)</f>
        <v>2</v>
      </c>
      <c r="K68" s="108">
        <f t="shared" ref="K68" si="20">SUM(G68+I68)</f>
        <v>4000</v>
      </c>
    </row>
    <row r="69" spans="1:11">
      <c r="A69" s="3" t="s">
        <v>305</v>
      </c>
      <c r="B69" s="3" t="s">
        <v>162</v>
      </c>
      <c r="C69" s="21" t="s">
        <v>49</v>
      </c>
      <c r="D69" s="146" t="s">
        <v>140</v>
      </c>
      <c r="E69" s="23">
        <v>270</v>
      </c>
      <c r="F69" s="78"/>
      <c r="G69" s="118"/>
      <c r="H69" s="90"/>
      <c r="I69" s="91"/>
      <c r="J69" s="89">
        <f t="shared" si="15"/>
        <v>0</v>
      </c>
      <c r="K69" s="108">
        <f t="shared" si="16"/>
        <v>0</v>
      </c>
    </row>
    <row r="70" spans="1:11">
      <c r="A70" s="3" t="s">
        <v>305</v>
      </c>
      <c r="B70" s="3" t="s">
        <v>162</v>
      </c>
      <c r="C70" s="21" t="s">
        <v>130</v>
      </c>
      <c r="D70" s="146" t="s">
        <v>140</v>
      </c>
      <c r="E70" s="23">
        <v>260</v>
      </c>
      <c r="F70" s="78"/>
      <c r="G70" s="118"/>
      <c r="H70" s="119"/>
      <c r="I70" s="120"/>
      <c r="J70" s="89">
        <f>SUM(F70+H70)</f>
        <v>0</v>
      </c>
      <c r="K70" s="108">
        <f>SUM(G70+I70)</f>
        <v>0</v>
      </c>
    </row>
    <row r="71" spans="1:11">
      <c r="A71" s="3" t="s">
        <v>305</v>
      </c>
      <c r="B71" s="3" t="s">
        <v>162</v>
      </c>
      <c r="C71" s="21" t="s">
        <v>31</v>
      </c>
      <c r="D71" s="146" t="s">
        <v>140</v>
      </c>
      <c r="E71" s="23">
        <v>280</v>
      </c>
      <c r="F71" s="78"/>
      <c r="G71" s="88"/>
      <c r="H71" s="121"/>
      <c r="I71" s="118"/>
      <c r="J71" s="89">
        <f t="shared" si="15"/>
        <v>0</v>
      </c>
      <c r="K71" s="108">
        <f t="shared" si="16"/>
        <v>0</v>
      </c>
    </row>
    <row r="72" spans="1:11">
      <c r="A72" s="3" t="s">
        <v>305</v>
      </c>
      <c r="B72" s="3" t="s">
        <v>162</v>
      </c>
      <c r="C72" s="21" t="s">
        <v>131</v>
      </c>
      <c r="D72" s="146" t="s">
        <v>140</v>
      </c>
      <c r="E72" s="23">
        <v>283</v>
      </c>
      <c r="F72" s="78"/>
      <c r="G72" s="88"/>
      <c r="H72" s="78"/>
      <c r="I72" s="88"/>
      <c r="J72" s="89">
        <f t="shared" ref="J72" si="21">SUM(F72+H72)</f>
        <v>0</v>
      </c>
      <c r="K72" s="108">
        <f t="shared" ref="K72" si="22">SUM(G72+I72)</f>
        <v>0</v>
      </c>
    </row>
    <row r="73" spans="1:11">
      <c r="A73" s="3" t="s">
        <v>305</v>
      </c>
      <c r="B73" s="3" t="s">
        <v>162</v>
      </c>
      <c r="C73" s="21" t="s">
        <v>32</v>
      </c>
      <c r="D73" s="57" t="s">
        <v>134</v>
      </c>
      <c r="E73" s="23">
        <v>281</v>
      </c>
      <c r="F73" s="78">
        <v>70</v>
      </c>
      <c r="G73" s="88">
        <v>169175.04000000001</v>
      </c>
      <c r="H73" s="78">
        <v>9</v>
      </c>
      <c r="I73" s="88">
        <v>41938.730000000003</v>
      </c>
      <c r="J73" s="89">
        <f t="shared" si="15"/>
        <v>79</v>
      </c>
      <c r="K73" s="108">
        <f t="shared" si="16"/>
        <v>211113.77000000002</v>
      </c>
    </row>
    <row r="74" spans="1:11">
      <c r="A74" s="3" t="s">
        <v>305</v>
      </c>
      <c r="B74" s="3" t="s">
        <v>162</v>
      </c>
      <c r="C74" s="21" t="s">
        <v>124</v>
      </c>
      <c r="D74" s="57" t="s">
        <v>134</v>
      </c>
      <c r="E74" s="23">
        <v>301</v>
      </c>
      <c r="F74" s="78"/>
      <c r="G74" s="88"/>
      <c r="H74" s="78"/>
      <c r="I74" s="88"/>
      <c r="J74" s="89">
        <f t="shared" ref="J74" si="23">SUM(F74+H74)</f>
        <v>0</v>
      </c>
      <c r="K74" s="108">
        <f t="shared" ref="K74" si="24">SUM(G74+I74)</f>
        <v>0</v>
      </c>
    </row>
    <row r="75" spans="1:11">
      <c r="A75" s="3" t="s">
        <v>305</v>
      </c>
      <c r="B75" s="3" t="s">
        <v>162</v>
      </c>
      <c r="C75" s="21" t="s">
        <v>129</v>
      </c>
      <c r="D75" s="146" t="s">
        <v>140</v>
      </c>
      <c r="E75" s="23">
        <v>302</v>
      </c>
      <c r="F75" s="78">
        <v>48</v>
      </c>
      <c r="G75" s="88">
        <v>206802</v>
      </c>
      <c r="H75" s="78">
        <v>1</v>
      </c>
      <c r="I75" s="88">
        <v>3240</v>
      </c>
      <c r="J75" s="89">
        <f t="shared" si="15"/>
        <v>49</v>
      </c>
      <c r="K75" s="108">
        <f t="shared" si="16"/>
        <v>210042</v>
      </c>
    </row>
    <row r="76" spans="1:11">
      <c r="C76" s="18" t="s">
        <v>132</v>
      </c>
      <c r="D76" s="56"/>
      <c r="E76" s="19"/>
      <c r="F76" s="20"/>
      <c r="G76" s="20"/>
      <c r="H76" s="20"/>
      <c r="I76" s="20"/>
      <c r="J76" s="20"/>
      <c r="K76" s="17"/>
    </row>
    <row r="77" spans="1:11">
      <c r="A77" s="3" t="s">
        <v>305</v>
      </c>
      <c r="B77" s="3" t="s">
        <v>301</v>
      </c>
      <c r="C77" s="21" t="s">
        <v>48</v>
      </c>
      <c r="D77" s="146" t="s">
        <v>140</v>
      </c>
      <c r="E77" s="23">
        <v>290</v>
      </c>
      <c r="F77" s="78"/>
      <c r="G77" s="88"/>
      <c r="H77" s="78"/>
      <c r="I77" s="88"/>
      <c r="J77" s="89">
        <f>SUM(F77+H77)</f>
        <v>0</v>
      </c>
      <c r="K77" s="108">
        <f>SUM(G77+I77)</f>
        <v>0</v>
      </c>
    </row>
    <row r="78" spans="1:11">
      <c r="A78" s="3" t="s">
        <v>305</v>
      </c>
      <c r="B78" s="3" t="s">
        <v>301</v>
      </c>
      <c r="C78" s="21" t="s">
        <v>121</v>
      </c>
      <c r="D78" s="146" t="s">
        <v>140</v>
      </c>
      <c r="E78" s="23">
        <v>291</v>
      </c>
      <c r="F78" s="78"/>
      <c r="G78" s="88"/>
      <c r="H78" s="78"/>
      <c r="I78" s="88"/>
      <c r="J78" s="89">
        <f t="shared" ref="J78" si="25">SUM(F78+H78)</f>
        <v>0</v>
      </c>
      <c r="K78" s="108">
        <f t="shared" ref="K78" si="26">SUM(G78+I78)</f>
        <v>0</v>
      </c>
    </row>
    <row r="79" spans="1:11">
      <c r="A79" s="3" t="s">
        <v>305</v>
      </c>
      <c r="B79" s="3" t="s">
        <v>301</v>
      </c>
      <c r="C79" s="21" t="s">
        <v>124</v>
      </c>
      <c r="D79" s="57" t="s">
        <v>134</v>
      </c>
      <c r="E79" s="23">
        <v>303</v>
      </c>
      <c r="F79" s="78"/>
      <c r="G79" s="88"/>
      <c r="H79" s="78"/>
      <c r="I79" s="88"/>
      <c r="J79" s="89"/>
      <c r="K79" s="108"/>
    </row>
    <row r="80" spans="1:11">
      <c r="A80" s="3" t="s">
        <v>305</v>
      </c>
      <c r="B80" s="3" t="s">
        <v>301</v>
      </c>
      <c r="C80" s="21" t="s">
        <v>129</v>
      </c>
      <c r="D80" s="146" t="s">
        <v>140</v>
      </c>
      <c r="E80" s="23">
        <v>304</v>
      </c>
      <c r="F80" s="78"/>
      <c r="G80" s="88"/>
      <c r="H80" s="78"/>
      <c r="I80" s="88"/>
      <c r="J80" s="89"/>
      <c r="K80" s="108"/>
    </row>
    <row r="81" spans="1:11">
      <c r="C81" s="26" t="s">
        <v>50</v>
      </c>
      <c r="D81" s="58"/>
      <c r="E81" s="15"/>
      <c r="F81" s="89">
        <f>SUM(F62:F80)</f>
        <v>1929</v>
      </c>
      <c r="G81" s="94">
        <f>SUM(G62:G80)</f>
        <v>2051190.04</v>
      </c>
      <c r="H81" s="89">
        <f t="shared" ref="H81:K81" si="27">SUM(H62:H80)</f>
        <v>10</v>
      </c>
      <c r="I81" s="94">
        <f t="shared" si="27"/>
        <v>45178.73</v>
      </c>
      <c r="J81" s="89">
        <f t="shared" si="27"/>
        <v>1939</v>
      </c>
      <c r="K81" s="108">
        <f t="shared" si="27"/>
        <v>2096368.77</v>
      </c>
    </row>
    <row r="82" spans="1:11" ht="13.5" thickBot="1">
      <c r="A82" s="3" t="s">
        <v>306</v>
      </c>
      <c r="B82" s="3" t="s">
        <v>303</v>
      </c>
      <c r="C82" s="27" t="s">
        <v>24</v>
      </c>
      <c r="D82" s="96"/>
      <c r="E82" s="28">
        <v>310</v>
      </c>
      <c r="F82" s="95"/>
      <c r="G82" s="96">
        <v>2000</v>
      </c>
      <c r="H82" s="95"/>
      <c r="I82" s="96"/>
      <c r="J82" s="95"/>
      <c r="K82" s="112">
        <f t="shared" si="16"/>
        <v>2000</v>
      </c>
    </row>
    <row r="83" spans="1:11" ht="14.25" thickTop="1" thickBot="1">
      <c r="C83" s="29"/>
      <c r="D83" s="29"/>
      <c r="E83" s="30"/>
      <c r="F83" s="98"/>
      <c r="G83" s="99"/>
      <c r="H83" s="98"/>
      <c r="I83" s="99"/>
      <c r="J83" s="98"/>
      <c r="K83" s="99"/>
    </row>
    <row r="84" spans="1:11" ht="13.5" thickTop="1">
      <c r="C84" s="31" t="s">
        <v>35</v>
      </c>
      <c r="D84" s="59"/>
      <c r="E84" s="32"/>
      <c r="F84" s="100"/>
      <c r="G84" s="101"/>
      <c r="H84" s="100"/>
      <c r="I84" s="101"/>
      <c r="J84" s="100"/>
      <c r="K84" s="102"/>
    </row>
    <row r="85" spans="1:11">
      <c r="C85" s="42" t="s">
        <v>34</v>
      </c>
      <c r="D85" s="56"/>
      <c r="E85" s="19"/>
      <c r="F85" s="103"/>
      <c r="G85" s="104"/>
      <c r="H85" s="103"/>
      <c r="I85" s="104"/>
      <c r="J85" s="103"/>
      <c r="K85" s="105"/>
    </row>
    <row r="86" spans="1:11">
      <c r="C86" s="43" t="s">
        <v>26</v>
      </c>
      <c r="D86" s="64"/>
      <c r="E86" s="19"/>
      <c r="F86" s="103"/>
      <c r="G86" s="104"/>
      <c r="H86" s="103"/>
      <c r="I86" s="104"/>
      <c r="J86" s="103"/>
      <c r="K86" s="105"/>
    </row>
    <row r="87" spans="1:11">
      <c r="A87" s="3" t="s">
        <v>133</v>
      </c>
      <c r="B87" s="3" t="s">
        <v>162</v>
      </c>
      <c r="C87" s="44" t="s">
        <v>135</v>
      </c>
      <c r="D87" s="54" t="s">
        <v>134</v>
      </c>
      <c r="E87" s="35">
        <v>323</v>
      </c>
      <c r="F87" s="78">
        <v>2</v>
      </c>
      <c r="G87" s="88">
        <v>7050</v>
      </c>
      <c r="H87" s="78"/>
      <c r="I87" s="88"/>
      <c r="J87" s="89">
        <f t="shared" ref="J87:K90" si="28">SUM(F87+H87)</f>
        <v>2</v>
      </c>
      <c r="K87" s="105">
        <f t="shared" si="28"/>
        <v>7050</v>
      </c>
    </row>
    <row r="88" spans="1:11">
      <c r="A88" s="3" t="s">
        <v>133</v>
      </c>
      <c r="B88" s="3" t="s">
        <v>162</v>
      </c>
      <c r="C88" s="44" t="s">
        <v>136</v>
      </c>
      <c r="D88" s="151" t="s">
        <v>140</v>
      </c>
      <c r="E88" s="35">
        <v>324</v>
      </c>
      <c r="F88" s="78">
        <v>518</v>
      </c>
      <c r="G88" s="88">
        <v>1486428.47</v>
      </c>
      <c r="H88" s="78">
        <v>312</v>
      </c>
      <c r="I88" s="88">
        <v>1263431.01</v>
      </c>
      <c r="J88" s="89">
        <f t="shared" si="28"/>
        <v>830</v>
      </c>
      <c r="K88" s="105">
        <f t="shared" si="28"/>
        <v>2749859.48</v>
      </c>
    </row>
    <row r="89" spans="1:11">
      <c r="C89" s="43" t="s">
        <v>132</v>
      </c>
      <c r="D89" s="64"/>
      <c r="E89" s="19"/>
      <c r="F89" s="103"/>
      <c r="G89" s="104"/>
      <c r="H89" s="103"/>
      <c r="I89" s="104"/>
      <c r="J89" s="103"/>
      <c r="K89" s="105"/>
    </row>
    <row r="90" spans="1:11">
      <c r="A90" s="3" t="s">
        <v>133</v>
      </c>
      <c r="B90" s="3" t="s">
        <v>301</v>
      </c>
      <c r="C90" s="21" t="s">
        <v>39</v>
      </c>
      <c r="D90" s="146" t="s">
        <v>140</v>
      </c>
      <c r="E90" s="23">
        <v>322</v>
      </c>
      <c r="F90" s="78">
        <v>318</v>
      </c>
      <c r="G90" s="88">
        <v>2393059</v>
      </c>
      <c r="H90" s="78">
        <v>26</v>
      </c>
      <c r="I90" s="88">
        <v>148160</v>
      </c>
      <c r="J90" s="89">
        <f t="shared" si="28"/>
        <v>344</v>
      </c>
      <c r="K90" s="105">
        <f t="shared" si="28"/>
        <v>2541219</v>
      </c>
    </row>
    <row r="91" spans="1:11">
      <c r="C91" s="43" t="s">
        <v>133</v>
      </c>
      <c r="D91" s="64"/>
      <c r="E91" s="19"/>
      <c r="F91" s="103"/>
      <c r="G91" s="104"/>
      <c r="H91" s="103"/>
      <c r="I91" s="104"/>
      <c r="J91" s="103"/>
      <c r="K91" s="105"/>
    </row>
    <row r="92" spans="1:11">
      <c r="A92" s="3" t="s">
        <v>133</v>
      </c>
      <c r="B92" s="3" t="s">
        <v>301</v>
      </c>
      <c r="C92" s="44" t="s">
        <v>133</v>
      </c>
      <c r="D92" s="146" t="s">
        <v>140</v>
      </c>
      <c r="E92" s="52">
        <v>325</v>
      </c>
      <c r="F92" s="78"/>
      <c r="G92" s="88"/>
      <c r="H92" s="78"/>
      <c r="I92" s="88"/>
      <c r="J92" s="89">
        <f t="shared" ref="J92" si="29">SUM(F92+H92)</f>
        <v>0</v>
      </c>
      <c r="K92" s="105">
        <f t="shared" ref="K92" si="30">SUM(G92+I92)</f>
        <v>0</v>
      </c>
    </row>
    <row r="93" spans="1:11" ht="13.5" thickBot="1">
      <c r="C93" s="36" t="s">
        <v>50</v>
      </c>
      <c r="D93" s="62"/>
      <c r="E93" s="37"/>
      <c r="F93" s="95">
        <f>SUM(F87:F92)</f>
        <v>838</v>
      </c>
      <c r="G93" s="111">
        <f t="shared" ref="G93:K93" si="31">SUM(G87:G92)</f>
        <v>3886537.4699999997</v>
      </c>
      <c r="H93" s="95">
        <f t="shared" si="31"/>
        <v>338</v>
      </c>
      <c r="I93" s="111">
        <f t="shared" si="31"/>
        <v>1411591.01</v>
      </c>
      <c r="J93" s="95">
        <f t="shared" si="31"/>
        <v>1176</v>
      </c>
      <c r="K93" s="112">
        <f t="shared" si="31"/>
        <v>5298128.4800000004</v>
      </c>
    </row>
    <row r="94" spans="1:11" ht="27" customHeight="1" thickTop="1" thickBot="1">
      <c r="C94" s="29"/>
      <c r="D94" s="29"/>
      <c r="E94" s="30"/>
      <c r="F94" s="98"/>
      <c r="G94" s="99"/>
      <c r="H94" s="98"/>
      <c r="I94" s="99"/>
      <c r="J94" s="98"/>
      <c r="K94" s="99"/>
    </row>
    <row r="95" spans="1:11" ht="27" customHeight="1" thickTop="1">
      <c r="C95" s="45" t="s">
        <v>33</v>
      </c>
      <c r="D95" s="65"/>
      <c r="E95" s="46"/>
      <c r="F95" s="122"/>
      <c r="G95" s="123"/>
      <c r="H95" s="122"/>
      <c r="I95" s="123"/>
      <c r="J95" s="122"/>
      <c r="K95" s="124"/>
    </row>
    <row r="96" spans="1:11" ht="27" customHeight="1">
      <c r="A96" s="139" t="s">
        <v>307</v>
      </c>
      <c r="B96" s="3" t="s">
        <v>134</v>
      </c>
      <c r="C96" s="47" t="s">
        <v>53</v>
      </c>
      <c r="D96" s="147" t="s">
        <v>310</v>
      </c>
      <c r="E96" s="35">
        <v>330</v>
      </c>
      <c r="F96" s="78">
        <v>6963</v>
      </c>
      <c r="G96" s="125">
        <f>SUM(G15:G19,G24,G27,G30:G33,G35,G38,G41,G47,G53,G56,G62,G64,G66,G67,G73,G74,G79,G87)</f>
        <v>44878578.039999999</v>
      </c>
      <c r="H96" s="78">
        <v>1810</v>
      </c>
      <c r="I96" s="125">
        <f>SUM(I15:I19,I24,I27,I30:I33,I35,I38,I41,I47,I53,I56,I62,I64,I66,I67,I73,I74,I79,I87)</f>
        <v>12981183.73</v>
      </c>
      <c r="J96" s="106">
        <f>SUM(F96+H96)</f>
        <v>8773</v>
      </c>
      <c r="K96" s="93">
        <f>SUM(G96+I96)</f>
        <v>57859761.769999996</v>
      </c>
    </row>
    <row r="97" spans="1:11" ht="34.5" thickBot="1">
      <c r="A97" s="139" t="s">
        <v>307</v>
      </c>
      <c r="B97" s="3" t="s">
        <v>308</v>
      </c>
      <c r="C97" s="48" t="s">
        <v>54</v>
      </c>
      <c r="D97" s="147" t="s">
        <v>309</v>
      </c>
      <c r="E97" s="28">
        <v>340</v>
      </c>
      <c r="F97" s="126">
        <v>8985</v>
      </c>
      <c r="G97" s="111">
        <f>SUM(G42,G58,G81,G93)</f>
        <v>92600783.500000015</v>
      </c>
      <c r="H97" s="126">
        <v>3037</v>
      </c>
      <c r="I97" s="111">
        <f>SUM(I42,I58,I81,I93)</f>
        <v>43473463.059999995</v>
      </c>
      <c r="J97" s="95">
        <f>SUM(F97+H97)</f>
        <v>12022</v>
      </c>
      <c r="K97" s="97">
        <f>SUM(G97+I97)</f>
        <v>136074246.56</v>
      </c>
    </row>
    <row r="98" spans="1:11" ht="13.5" thickTop="1">
      <c r="C98" s="49"/>
      <c r="D98" s="49"/>
      <c r="E98" s="39"/>
      <c r="F98" s="127">
        <f>LARGE((F15:F19,F24,F27,F30,F31,F32,F33,F35,F38,F41,F47,F53,F56,F62,F64,F66,F67,F73,F74,F79,F87),1)</f>
        <v>5947</v>
      </c>
      <c r="G98" s="128"/>
      <c r="H98" s="127">
        <f>LARGE((H15:H19,H24,H27,H30,H31,H32,H33,H35,H38,H41,H47,H53,H56,H62,H64,H66,H67,H73,H74,H79,H87),1)</f>
        <v>1787</v>
      </c>
      <c r="I98" s="128"/>
      <c r="J98" s="113"/>
      <c r="K98" s="114"/>
    </row>
    <row r="99" spans="1:11">
      <c r="C99" s="49"/>
      <c r="D99" s="49"/>
      <c r="E99" s="39"/>
      <c r="F99" s="129">
        <f>SUM(F15:F19,F24,F27,F30,F31,F32,F33,F35,F38,F41,F47,F53,F56,F62,F64,F66, F67,F73,F74,F79,F87)</f>
        <v>13689</v>
      </c>
      <c r="G99" s="129"/>
      <c r="H99" s="129">
        <f>SUM(H15:H19,H24,H27,H30,H31,H32,H33,H35,H38,H41,H47,H53,H56,H62,H64,H66,H67,H73,H74,H79,H87)</f>
        <v>1952</v>
      </c>
      <c r="I99" s="128"/>
      <c r="J99" s="113"/>
      <c r="K99" s="114"/>
    </row>
    <row r="100" spans="1:11">
      <c r="F100" s="127">
        <f>LARGE((F15:F25,F27:F39,F41,F47:F51,F53:F54,F56:F57,F62:F75,F77:F80,F87:F88,F90,F92),1)</f>
        <v>5947</v>
      </c>
      <c r="H100" s="127">
        <f>LARGE((H15:H25,H27:H39,H41,H47:H51,H53:H54,H56:H57,H62:H75,H77:H80,H87:H88,H90,H92),1)</f>
        <v>1787</v>
      </c>
    </row>
    <row r="101" spans="1:11">
      <c r="F101" s="129">
        <f>SUM(F42,F58,F81,F93)</f>
        <v>24666</v>
      </c>
      <c r="H101" s="129">
        <f>SUM(H42,H58,H81,H93)</f>
        <v>6102</v>
      </c>
    </row>
    <row r="107" spans="1:11">
      <c r="H107" s="3"/>
      <c r="I107" s="3"/>
      <c r="J107" s="3"/>
      <c r="K107" s="3"/>
    </row>
    <row r="108" spans="1:11">
      <c r="H108" s="3"/>
      <c r="I108" s="3"/>
      <c r="J108" s="3"/>
      <c r="K108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5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ate" allowBlank="1" showInputMessage="1" showErrorMessage="1" error="Please enter a date between 9/1/2010 and 6/1/2011 in mm/dd/yyyy format." promptTitle="MM/DD/YYYY" sqref="D7:G7">
      <formula1>40422</formula1>
      <formula2>40695</formula2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/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132" t="s">
        <v>55</v>
      </c>
      <c r="B1" s="132" t="s">
        <v>163</v>
      </c>
      <c r="C1" s="132" t="s">
        <v>164</v>
      </c>
      <c r="D1" s="132" t="s">
        <v>300</v>
      </c>
      <c r="E1" s="132" t="s">
        <v>148</v>
      </c>
      <c r="F1" s="134" t="s">
        <v>146</v>
      </c>
    </row>
    <row r="2" spans="1:6">
      <c r="A2" t="s">
        <v>56</v>
      </c>
      <c r="B2" t="s">
        <v>165</v>
      </c>
      <c r="C2" t="s">
        <v>166</v>
      </c>
      <c r="D2" s="132" t="s">
        <v>160</v>
      </c>
      <c r="E2" t="s">
        <v>167</v>
      </c>
      <c r="F2" s="139" t="s">
        <v>159</v>
      </c>
    </row>
    <row r="3" spans="1:6">
      <c r="A3" t="s">
        <v>57</v>
      </c>
      <c r="B3" s="143" t="s">
        <v>168</v>
      </c>
      <c r="C3" s="132" t="s">
        <v>169</v>
      </c>
      <c r="D3" s="132" t="s">
        <v>160</v>
      </c>
      <c r="E3" t="s">
        <v>167</v>
      </c>
      <c r="F3" s="139" t="s">
        <v>311</v>
      </c>
    </row>
    <row r="4" spans="1:6">
      <c r="A4" t="s">
        <v>58</v>
      </c>
      <c r="B4" s="143" t="s">
        <v>170</v>
      </c>
      <c r="C4" s="143" t="s">
        <v>171</v>
      </c>
      <c r="D4" s="132" t="s">
        <v>160</v>
      </c>
      <c r="E4" t="s">
        <v>167</v>
      </c>
      <c r="F4" s="139" t="s">
        <v>311</v>
      </c>
    </row>
    <row r="5" spans="1:6">
      <c r="A5" t="s">
        <v>59</v>
      </c>
      <c r="B5" t="s">
        <v>172</v>
      </c>
      <c r="C5" t="s">
        <v>173</v>
      </c>
      <c r="D5" s="132" t="s">
        <v>160</v>
      </c>
      <c r="E5" t="s">
        <v>167</v>
      </c>
      <c r="F5" s="139" t="s">
        <v>312</v>
      </c>
    </row>
    <row r="6" spans="1:6">
      <c r="A6" t="s">
        <v>60</v>
      </c>
      <c r="B6" t="s">
        <v>174</v>
      </c>
      <c r="C6" t="s">
        <v>175</v>
      </c>
      <c r="D6" s="132" t="s">
        <v>160</v>
      </c>
      <c r="E6" t="s">
        <v>167</v>
      </c>
      <c r="F6" s="139" t="s">
        <v>313</v>
      </c>
    </row>
    <row r="7" spans="1:6">
      <c r="A7" t="s">
        <v>61</v>
      </c>
      <c r="B7" t="s">
        <v>176</v>
      </c>
      <c r="C7" t="s">
        <v>177</v>
      </c>
      <c r="D7" s="132" t="s">
        <v>296</v>
      </c>
      <c r="E7" t="s">
        <v>178</v>
      </c>
      <c r="F7" s="139" t="s">
        <v>314</v>
      </c>
    </row>
    <row r="8" spans="1:6">
      <c r="A8" t="s">
        <v>62</v>
      </c>
      <c r="B8" t="s">
        <v>179</v>
      </c>
      <c r="C8" t="s">
        <v>180</v>
      </c>
      <c r="D8" s="132" t="s">
        <v>298</v>
      </c>
      <c r="E8" t="s">
        <v>181</v>
      </c>
      <c r="F8" s="139" t="s">
        <v>315</v>
      </c>
    </row>
    <row r="9" spans="1:6">
      <c r="A9" t="s">
        <v>63</v>
      </c>
      <c r="B9" t="s">
        <v>182</v>
      </c>
      <c r="C9" t="s">
        <v>183</v>
      </c>
      <c r="D9" s="132" t="s">
        <v>160</v>
      </c>
      <c r="E9" t="s">
        <v>167</v>
      </c>
      <c r="F9" s="139" t="s">
        <v>316</v>
      </c>
    </row>
    <row r="10" spans="1:6">
      <c r="A10" t="s">
        <v>64</v>
      </c>
      <c r="B10" t="s">
        <v>184</v>
      </c>
      <c r="C10" t="s">
        <v>185</v>
      </c>
      <c r="D10" s="132" t="s">
        <v>160</v>
      </c>
      <c r="E10" t="s">
        <v>167</v>
      </c>
      <c r="F10" s="139" t="s">
        <v>317</v>
      </c>
    </row>
    <row r="11" spans="1:6">
      <c r="A11" t="s">
        <v>65</v>
      </c>
      <c r="B11" t="s">
        <v>186</v>
      </c>
      <c r="C11" t="s">
        <v>187</v>
      </c>
      <c r="D11" s="132" t="s">
        <v>298</v>
      </c>
      <c r="E11" t="s">
        <v>181</v>
      </c>
      <c r="F11" s="139" t="s">
        <v>318</v>
      </c>
    </row>
    <row r="12" spans="1:6">
      <c r="A12" t="s">
        <v>66</v>
      </c>
      <c r="B12" t="s">
        <v>188</v>
      </c>
      <c r="C12" t="s">
        <v>189</v>
      </c>
      <c r="D12" s="132" t="s">
        <v>160</v>
      </c>
      <c r="E12" t="s">
        <v>167</v>
      </c>
      <c r="F12" s="139" t="s">
        <v>319</v>
      </c>
    </row>
    <row r="13" spans="1:6">
      <c r="A13" t="s">
        <v>67</v>
      </c>
      <c r="B13" t="s">
        <v>190</v>
      </c>
      <c r="C13" t="s">
        <v>191</v>
      </c>
      <c r="D13" s="132" t="s">
        <v>160</v>
      </c>
      <c r="E13" t="s">
        <v>167</v>
      </c>
      <c r="F13" s="139" t="s">
        <v>320</v>
      </c>
    </row>
    <row r="14" spans="1:6">
      <c r="A14" t="s">
        <v>68</v>
      </c>
      <c r="B14" t="s">
        <v>192</v>
      </c>
      <c r="C14" t="s">
        <v>193</v>
      </c>
      <c r="D14" s="132" t="s">
        <v>160</v>
      </c>
      <c r="E14" t="s">
        <v>167</v>
      </c>
      <c r="F14" s="139">
        <v>5090</v>
      </c>
    </row>
    <row r="15" spans="1:6">
      <c r="A15" t="s">
        <v>69</v>
      </c>
      <c r="B15" t="s">
        <v>194</v>
      </c>
      <c r="C15" t="s">
        <v>195</v>
      </c>
      <c r="D15" s="132" t="s">
        <v>299</v>
      </c>
      <c r="E15" t="s">
        <v>196</v>
      </c>
      <c r="F15" s="139" t="s">
        <v>321</v>
      </c>
    </row>
    <row r="16" spans="1:6">
      <c r="A16" t="s">
        <v>70</v>
      </c>
      <c r="B16" t="s">
        <v>197</v>
      </c>
      <c r="C16" t="s">
        <v>198</v>
      </c>
      <c r="D16" s="132" t="s">
        <v>298</v>
      </c>
      <c r="E16" t="s">
        <v>181</v>
      </c>
      <c r="F16" s="139" t="s">
        <v>322</v>
      </c>
    </row>
    <row r="17" spans="1:6">
      <c r="A17" t="s">
        <v>71</v>
      </c>
      <c r="B17" t="s">
        <v>199</v>
      </c>
      <c r="C17" t="s">
        <v>200</v>
      </c>
      <c r="D17" s="132" t="s">
        <v>299</v>
      </c>
      <c r="E17" t="s">
        <v>196</v>
      </c>
      <c r="F17" s="139" t="s">
        <v>323</v>
      </c>
    </row>
    <row r="18" spans="1:6">
      <c r="A18" t="s">
        <v>72</v>
      </c>
      <c r="B18" t="s">
        <v>201</v>
      </c>
      <c r="C18" t="s">
        <v>202</v>
      </c>
      <c r="D18" s="132" t="s">
        <v>160</v>
      </c>
      <c r="E18" t="s">
        <v>167</v>
      </c>
      <c r="F18" s="139" t="s">
        <v>324</v>
      </c>
    </row>
    <row r="19" spans="1:6">
      <c r="A19" t="s">
        <v>73</v>
      </c>
      <c r="B19" t="s">
        <v>203</v>
      </c>
      <c r="C19" t="s">
        <v>204</v>
      </c>
      <c r="D19" s="132" t="s">
        <v>298</v>
      </c>
      <c r="E19" t="s">
        <v>181</v>
      </c>
      <c r="F19" s="139" t="s">
        <v>325</v>
      </c>
    </row>
    <row r="20" spans="1:6">
      <c r="A20" t="s">
        <v>74</v>
      </c>
      <c r="B20" t="s">
        <v>205</v>
      </c>
      <c r="C20" t="s">
        <v>206</v>
      </c>
      <c r="D20" s="132" t="s">
        <v>160</v>
      </c>
      <c r="E20" t="s">
        <v>167</v>
      </c>
      <c r="F20" s="139" t="s">
        <v>326</v>
      </c>
    </row>
    <row r="21" spans="1:6">
      <c r="A21" t="s">
        <v>75</v>
      </c>
      <c r="B21" t="s">
        <v>207</v>
      </c>
      <c r="C21" t="s">
        <v>208</v>
      </c>
      <c r="D21" s="132" t="s">
        <v>298</v>
      </c>
      <c r="E21" t="s">
        <v>181</v>
      </c>
      <c r="F21" s="139" t="s">
        <v>327</v>
      </c>
    </row>
    <row r="22" spans="1:6">
      <c r="A22" t="s">
        <v>76</v>
      </c>
      <c r="B22" s="143" t="s">
        <v>209</v>
      </c>
      <c r="C22" s="143" t="s">
        <v>210</v>
      </c>
      <c r="D22" s="132" t="s">
        <v>298</v>
      </c>
      <c r="E22" t="s">
        <v>181</v>
      </c>
      <c r="F22" s="139" t="s">
        <v>327</v>
      </c>
    </row>
    <row r="23" spans="1:6">
      <c r="A23" t="s">
        <v>77</v>
      </c>
      <c r="B23" s="143" t="s">
        <v>211</v>
      </c>
      <c r="C23" s="143" t="s">
        <v>212</v>
      </c>
      <c r="D23" s="144" t="s">
        <v>297</v>
      </c>
      <c r="E23" t="s">
        <v>213</v>
      </c>
      <c r="F23" s="139" t="s">
        <v>327</v>
      </c>
    </row>
    <row r="24" spans="1:6">
      <c r="A24" t="s">
        <v>78</v>
      </c>
      <c r="B24" t="s">
        <v>214</v>
      </c>
      <c r="C24" t="s">
        <v>215</v>
      </c>
      <c r="D24" s="132" t="s">
        <v>298</v>
      </c>
      <c r="E24" t="s">
        <v>181</v>
      </c>
      <c r="F24" s="139" t="s">
        <v>327</v>
      </c>
    </row>
    <row r="25" spans="1:6">
      <c r="A25" t="s">
        <v>79</v>
      </c>
      <c r="B25" s="143" t="s">
        <v>216</v>
      </c>
      <c r="C25" s="143" t="s">
        <v>217</v>
      </c>
      <c r="D25" s="132" t="s">
        <v>298</v>
      </c>
      <c r="E25" t="s">
        <v>181</v>
      </c>
      <c r="F25" s="139" t="s">
        <v>327</v>
      </c>
    </row>
    <row r="26" spans="1:6">
      <c r="A26" t="s">
        <v>80</v>
      </c>
      <c r="B26" s="143" t="s">
        <v>218</v>
      </c>
      <c r="C26" s="143" t="s">
        <v>219</v>
      </c>
      <c r="D26" s="132" t="s">
        <v>298</v>
      </c>
      <c r="E26" t="s">
        <v>181</v>
      </c>
      <c r="F26" s="139" t="s">
        <v>327</v>
      </c>
    </row>
    <row r="27" spans="1:6">
      <c r="A27" t="s">
        <v>81</v>
      </c>
      <c r="B27" t="s">
        <v>220</v>
      </c>
      <c r="C27" t="s">
        <v>221</v>
      </c>
      <c r="D27" s="132" t="s">
        <v>298</v>
      </c>
      <c r="E27" t="s">
        <v>181</v>
      </c>
      <c r="F27" s="139" t="s">
        <v>328</v>
      </c>
    </row>
    <row r="28" spans="1:6">
      <c r="A28" t="s">
        <v>82</v>
      </c>
      <c r="B28" t="s">
        <v>222</v>
      </c>
      <c r="C28" t="s">
        <v>223</v>
      </c>
      <c r="D28" s="132" t="s">
        <v>160</v>
      </c>
      <c r="E28" t="s">
        <v>167</v>
      </c>
      <c r="F28" s="139" t="s">
        <v>329</v>
      </c>
    </row>
    <row r="29" spans="1:6">
      <c r="A29" t="s">
        <v>83</v>
      </c>
      <c r="B29" t="s">
        <v>224</v>
      </c>
      <c r="C29" t="s">
        <v>225</v>
      </c>
      <c r="D29" s="132" t="s">
        <v>299</v>
      </c>
      <c r="E29" t="s">
        <v>196</v>
      </c>
      <c r="F29" s="139" t="s">
        <v>330</v>
      </c>
    </row>
    <row r="30" spans="1:6">
      <c r="A30" t="s">
        <v>84</v>
      </c>
      <c r="B30" t="s">
        <v>226</v>
      </c>
      <c r="C30" t="s">
        <v>227</v>
      </c>
      <c r="D30" s="132" t="s">
        <v>299</v>
      </c>
      <c r="E30" t="s">
        <v>196</v>
      </c>
      <c r="F30" s="139" t="s">
        <v>331</v>
      </c>
    </row>
    <row r="31" spans="1:6">
      <c r="A31" t="s">
        <v>85</v>
      </c>
      <c r="B31" t="s">
        <v>228</v>
      </c>
      <c r="C31" t="s">
        <v>229</v>
      </c>
      <c r="D31" s="132" t="s">
        <v>298</v>
      </c>
      <c r="E31" t="s">
        <v>181</v>
      </c>
      <c r="F31" s="139">
        <v>2100</v>
      </c>
    </row>
    <row r="32" spans="1:6">
      <c r="A32" t="s">
        <v>86</v>
      </c>
      <c r="B32" s="143" t="s">
        <v>230</v>
      </c>
      <c r="C32" s="143" t="s">
        <v>231</v>
      </c>
      <c r="D32" s="132" t="s">
        <v>299</v>
      </c>
      <c r="E32" t="s">
        <v>196</v>
      </c>
      <c r="F32" s="139" t="s">
        <v>332</v>
      </c>
    </row>
    <row r="33" spans="1:7">
      <c r="A33" t="s">
        <v>87</v>
      </c>
      <c r="B33" t="s">
        <v>232</v>
      </c>
      <c r="C33" t="s">
        <v>233</v>
      </c>
      <c r="D33" s="132" t="s">
        <v>160</v>
      </c>
      <c r="E33" t="s">
        <v>167</v>
      </c>
      <c r="F33" s="139" t="s">
        <v>333</v>
      </c>
    </row>
    <row r="34" spans="1:7">
      <c r="A34" t="s">
        <v>88</v>
      </c>
      <c r="B34" t="s">
        <v>234</v>
      </c>
      <c r="C34" t="s">
        <v>235</v>
      </c>
      <c r="D34" s="132" t="s">
        <v>299</v>
      </c>
      <c r="E34" t="s">
        <v>196</v>
      </c>
      <c r="F34" s="139" t="s">
        <v>334</v>
      </c>
    </row>
    <row r="35" spans="1:7">
      <c r="A35" t="s">
        <v>89</v>
      </c>
      <c r="B35" t="s">
        <v>236</v>
      </c>
      <c r="C35" t="s">
        <v>237</v>
      </c>
      <c r="D35" s="132" t="s">
        <v>298</v>
      </c>
      <c r="E35" t="s">
        <v>181</v>
      </c>
      <c r="F35" s="139" t="s">
        <v>335</v>
      </c>
    </row>
    <row r="36" spans="1:7">
      <c r="A36" t="s">
        <v>90</v>
      </c>
      <c r="B36" t="s">
        <v>238</v>
      </c>
      <c r="C36" t="s">
        <v>239</v>
      </c>
      <c r="D36" s="132" t="s">
        <v>298</v>
      </c>
      <c r="E36" t="s">
        <v>181</v>
      </c>
      <c r="F36" s="139" t="s">
        <v>336</v>
      </c>
    </row>
    <row r="37" spans="1:7">
      <c r="A37" t="s">
        <v>91</v>
      </c>
      <c r="B37" t="s">
        <v>240</v>
      </c>
      <c r="C37" t="s">
        <v>241</v>
      </c>
      <c r="D37" s="132" t="s">
        <v>299</v>
      </c>
      <c r="E37" t="s">
        <v>196</v>
      </c>
      <c r="F37" s="139" t="s">
        <v>337</v>
      </c>
    </row>
    <row r="38" spans="1:7">
      <c r="A38" t="s">
        <v>92</v>
      </c>
      <c r="B38" t="s">
        <v>242</v>
      </c>
      <c r="C38" t="s">
        <v>243</v>
      </c>
      <c r="D38" s="132" t="s">
        <v>298</v>
      </c>
      <c r="E38" t="s">
        <v>181</v>
      </c>
      <c r="F38" s="139">
        <v>3025</v>
      </c>
    </row>
    <row r="39" spans="1:7">
      <c r="A39" t="s">
        <v>93</v>
      </c>
      <c r="B39" t="s">
        <v>244</v>
      </c>
      <c r="C39" t="s">
        <v>245</v>
      </c>
      <c r="D39" s="132" t="s">
        <v>160</v>
      </c>
      <c r="E39" t="s">
        <v>167</v>
      </c>
      <c r="F39" s="139" t="s">
        <v>338</v>
      </c>
    </row>
    <row r="40" spans="1:7">
      <c r="A40" t="s">
        <v>94</v>
      </c>
      <c r="B40" t="s">
        <v>246</v>
      </c>
      <c r="C40" t="s">
        <v>247</v>
      </c>
      <c r="D40" s="132" t="s">
        <v>160</v>
      </c>
      <c r="E40" t="s">
        <v>167</v>
      </c>
      <c r="F40" s="139" t="s">
        <v>339</v>
      </c>
    </row>
    <row r="41" spans="1:7">
      <c r="A41" t="s">
        <v>95</v>
      </c>
      <c r="B41" s="143" t="s">
        <v>248</v>
      </c>
      <c r="C41" s="143" t="s">
        <v>249</v>
      </c>
      <c r="D41" s="144" t="s">
        <v>297</v>
      </c>
      <c r="E41" t="s">
        <v>213</v>
      </c>
      <c r="F41" s="139">
        <v>3110</v>
      </c>
    </row>
    <row r="42" spans="1:7">
      <c r="A42" t="s">
        <v>96</v>
      </c>
      <c r="B42" s="143" t="s">
        <v>250</v>
      </c>
      <c r="C42" s="143" t="s">
        <v>251</v>
      </c>
      <c r="D42" s="132" t="s">
        <v>298</v>
      </c>
      <c r="E42" t="s">
        <v>181</v>
      </c>
      <c r="F42" s="139">
        <v>3110</v>
      </c>
    </row>
    <row r="43" spans="1:7">
      <c r="A43" t="s">
        <v>97</v>
      </c>
      <c r="B43" t="s">
        <v>252</v>
      </c>
      <c r="C43" t="s">
        <v>253</v>
      </c>
      <c r="D43" s="132" t="s">
        <v>298</v>
      </c>
      <c r="E43" t="s">
        <v>181</v>
      </c>
      <c r="F43" s="139">
        <v>3110</v>
      </c>
      <c r="G43" s="139"/>
    </row>
    <row r="44" spans="1:7">
      <c r="A44" t="s">
        <v>98</v>
      </c>
      <c r="B44" t="s">
        <v>254</v>
      </c>
      <c r="C44" t="s">
        <v>255</v>
      </c>
      <c r="D44" s="132" t="s">
        <v>298</v>
      </c>
      <c r="E44" t="s">
        <v>181</v>
      </c>
      <c r="F44" s="139">
        <v>3110</v>
      </c>
    </row>
    <row r="45" spans="1:7">
      <c r="A45" t="s">
        <v>99</v>
      </c>
      <c r="B45" t="s">
        <v>256</v>
      </c>
      <c r="C45" s="132" t="s">
        <v>169</v>
      </c>
      <c r="D45" s="132" t="s">
        <v>298</v>
      </c>
      <c r="E45" t="s">
        <v>181</v>
      </c>
      <c r="F45" s="139">
        <v>3110</v>
      </c>
    </row>
    <row r="46" spans="1:7">
      <c r="A46" t="s">
        <v>100</v>
      </c>
      <c r="B46" t="s">
        <v>257</v>
      </c>
      <c r="C46" t="s">
        <v>258</v>
      </c>
      <c r="D46" s="132" t="s">
        <v>160</v>
      </c>
      <c r="E46" t="s">
        <v>167</v>
      </c>
      <c r="F46" s="139">
        <v>4020</v>
      </c>
    </row>
    <row r="47" spans="1:7">
      <c r="A47" t="s">
        <v>101</v>
      </c>
      <c r="B47" t="s">
        <v>259</v>
      </c>
      <c r="C47" t="s">
        <v>260</v>
      </c>
      <c r="D47" s="132" t="s">
        <v>299</v>
      </c>
      <c r="E47" t="s">
        <v>196</v>
      </c>
      <c r="F47" s="139">
        <v>2080</v>
      </c>
    </row>
    <row r="48" spans="1:7">
      <c r="A48" t="s">
        <v>102</v>
      </c>
      <c r="B48" t="s">
        <v>261</v>
      </c>
      <c r="C48" t="s">
        <v>262</v>
      </c>
      <c r="D48" s="132" t="s">
        <v>160</v>
      </c>
      <c r="E48" t="s">
        <v>167</v>
      </c>
      <c r="F48" s="139" t="s">
        <v>340</v>
      </c>
    </row>
    <row r="49" spans="1:6">
      <c r="A49" t="s">
        <v>103</v>
      </c>
      <c r="B49" t="s">
        <v>263</v>
      </c>
      <c r="C49" t="s">
        <v>264</v>
      </c>
      <c r="D49" s="132" t="s">
        <v>298</v>
      </c>
      <c r="E49" t="s">
        <v>181</v>
      </c>
      <c r="F49" s="139">
        <v>3105</v>
      </c>
    </row>
    <row r="50" spans="1:6">
      <c r="A50" t="s">
        <v>104</v>
      </c>
      <c r="B50" t="s">
        <v>265</v>
      </c>
      <c r="C50" t="s">
        <v>266</v>
      </c>
      <c r="D50" s="132" t="s">
        <v>298</v>
      </c>
      <c r="E50" t="s">
        <v>181</v>
      </c>
      <c r="F50" s="139" t="s">
        <v>341</v>
      </c>
    </row>
    <row r="51" spans="1:6">
      <c r="A51" t="s">
        <v>105</v>
      </c>
      <c r="B51" t="s">
        <v>267</v>
      </c>
      <c r="C51" t="s">
        <v>268</v>
      </c>
      <c r="D51" s="132" t="s">
        <v>160</v>
      </c>
      <c r="E51" t="s">
        <v>167</v>
      </c>
      <c r="F51" s="139">
        <v>5180</v>
      </c>
    </row>
    <row r="52" spans="1:6">
      <c r="A52" t="s">
        <v>106</v>
      </c>
      <c r="B52" t="s">
        <v>269</v>
      </c>
      <c r="C52" t="s">
        <v>270</v>
      </c>
      <c r="D52" s="132" t="s">
        <v>298</v>
      </c>
      <c r="E52" t="s">
        <v>181</v>
      </c>
      <c r="F52" s="139">
        <v>3160</v>
      </c>
    </row>
    <row r="53" spans="1:6">
      <c r="A53" t="s">
        <v>107</v>
      </c>
      <c r="B53" t="s">
        <v>271</v>
      </c>
      <c r="C53" t="s">
        <v>272</v>
      </c>
      <c r="D53" s="132" t="s">
        <v>299</v>
      </c>
      <c r="E53" t="s">
        <v>196</v>
      </c>
      <c r="F53" s="139" t="s">
        <v>342</v>
      </c>
    </row>
    <row r="54" spans="1:6">
      <c r="A54" t="s">
        <v>108</v>
      </c>
      <c r="B54" t="s">
        <v>273</v>
      </c>
      <c r="C54" t="s">
        <v>274</v>
      </c>
      <c r="D54" s="132" t="s">
        <v>299</v>
      </c>
      <c r="E54" t="s">
        <v>196</v>
      </c>
      <c r="F54" s="139">
        <v>2010</v>
      </c>
    </row>
    <row r="55" spans="1:6">
      <c r="A55" t="s">
        <v>109</v>
      </c>
      <c r="B55" t="s">
        <v>275</v>
      </c>
      <c r="C55" t="s">
        <v>276</v>
      </c>
      <c r="D55" s="132" t="s">
        <v>299</v>
      </c>
      <c r="E55" t="s">
        <v>196</v>
      </c>
      <c r="F55" s="139" t="s">
        <v>343</v>
      </c>
    </row>
    <row r="56" spans="1:6">
      <c r="A56" t="s">
        <v>110</v>
      </c>
      <c r="B56" t="s">
        <v>277</v>
      </c>
      <c r="C56" t="s">
        <v>278</v>
      </c>
      <c r="D56" s="132" t="s">
        <v>299</v>
      </c>
      <c r="E56" t="s">
        <v>196</v>
      </c>
      <c r="F56" s="139">
        <v>2010</v>
      </c>
    </row>
    <row r="57" spans="1:6">
      <c r="A57" t="s">
        <v>111</v>
      </c>
      <c r="B57" t="s">
        <v>279</v>
      </c>
      <c r="C57" t="s">
        <v>280</v>
      </c>
      <c r="D57" s="132" t="s">
        <v>299</v>
      </c>
      <c r="E57" t="s">
        <v>196</v>
      </c>
      <c r="F57" s="139">
        <v>1020</v>
      </c>
    </row>
    <row r="58" spans="1:6">
      <c r="A58" t="s">
        <v>112</v>
      </c>
      <c r="B58" t="s">
        <v>281</v>
      </c>
      <c r="C58" t="s">
        <v>282</v>
      </c>
      <c r="D58" s="132" t="s">
        <v>297</v>
      </c>
      <c r="E58" t="s">
        <v>213</v>
      </c>
      <c r="F58" s="139">
        <v>1040</v>
      </c>
    </row>
    <row r="59" spans="1:6">
      <c r="A59" t="s">
        <v>113</v>
      </c>
      <c r="B59" t="s">
        <v>283</v>
      </c>
      <c r="C59" t="s">
        <v>284</v>
      </c>
      <c r="D59" s="132" t="s">
        <v>160</v>
      </c>
      <c r="E59" t="s">
        <v>167</v>
      </c>
      <c r="F59" s="139" t="s">
        <v>344</v>
      </c>
    </row>
    <row r="60" spans="1:6">
      <c r="A60" t="s">
        <v>114</v>
      </c>
      <c r="B60" t="s">
        <v>285</v>
      </c>
      <c r="C60" t="s">
        <v>286</v>
      </c>
      <c r="D60" s="132" t="s">
        <v>160</v>
      </c>
      <c r="E60" t="s">
        <v>167</v>
      </c>
      <c r="F60" s="139" t="s">
        <v>345</v>
      </c>
    </row>
    <row r="61" spans="1:6">
      <c r="A61" t="s">
        <v>115</v>
      </c>
      <c r="B61" t="s">
        <v>287</v>
      </c>
      <c r="C61" t="s">
        <v>288</v>
      </c>
      <c r="D61" s="132" t="s">
        <v>296</v>
      </c>
      <c r="E61" t="s">
        <v>178</v>
      </c>
      <c r="F61" s="139" t="s">
        <v>346</v>
      </c>
    </row>
    <row r="62" spans="1:6">
      <c r="A62" t="s">
        <v>116</v>
      </c>
      <c r="B62" t="s">
        <v>289</v>
      </c>
      <c r="C62" t="s">
        <v>290</v>
      </c>
      <c r="D62" s="132" t="s">
        <v>160</v>
      </c>
      <c r="E62" t="s">
        <v>167</v>
      </c>
      <c r="F62" s="139" t="s">
        <v>347</v>
      </c>
    </row>
    <row r="63" spans="1:6">
      <c r="A63" t="s">
        <v>117</v>
      </c>
      <c r="B63" t="s">
        <v>291</v>
      </c>
      <c r="C63" t="s">
        <v>292</v>
      </c>
      <c r="D63" s="132" t="s">
        <v>160</v>
      </c>
      <c r="E63" t="s">
        <v>167</v>
      </c>
      <c r="F63" s="139" t="s">
        <v>348</v>
      </c>
    </row>
    <row r="64" spans="1:6">
      <c r="A64" t="s">
        <v>118</v>
      </c>
      <c r="B64" t="s">
        <v>293</v>
      </c>
      <c r="C64" t="s">
        <v>294</v>
      </c>
      <c r="D64" s="132" t="s">
        <v>160</v>
      </c>
      <c r="E64" t="s">
        <v>167</v>
      </c>
      <c r="F64" s="139" t="s">
        <v>349</v>
      </c>
    </row>
  </sheetData>
  <sortState ref="A1:E64">
    <sortCondition ref="A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2.75"/>
  <sheetData>
    <row r="1" spans="1:1">
      <c r="A1" s="132" t="s">
        <v>143</v>
      </c>
    </row>
    <row r="2" spans="1:1">
      <c r="A2" s="132" t="s">
        <v>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1"/>
  <sheetViews>
    <sheetView workbookViewId="0">
      <selection activeCell="A7" sqref="A7"/>
    </sheetView>
  </sheetViews>
  <sheetFormatPr defaultRowHeight="12.75"/>
  <cols>
    <col min="6" max="6" width="14" bestFit="1" customWidth="1"/>
    <col min="9" max="9" width="27.7109375" customWidth="1"/>
  </cols>
  <sheetData>
    <row r="1" spans="1:16" s="134" customFormat="1" ht="33.75">
      <c r="A1" s="133" t="s">
        <v>144</v>
      </c>
      <c r="B1" s="134" t="s">
        <v>145</v>
      </c>
      <c r="C1" s="134" t="s">
        <v>146</v>
      </c>
      <c r="D1" s="134" t="s">
        <v>147</v>
      </c>
      <c r="E1" s="134" t="s">
        <v>148</v>
      </c>
      <c r="F1" s="134" t="s">
        <v>149</v>
      </c>
      <c r="G1" s="134" t="s">
        <v>150</v>
      </c>
      <c r="H1" s="134" t="s">
        <v>135</v>
      </c>
      <c r="I1" s="134" t="s">
        <v>151</v>
      </c>
      <c r="J1" s="135" t="s">
        <v>152</v>
      </c>
      <c r="K1" s="136" t="s">
        <v>153</v>
      </c>
      <c r="L1" s="137" t="s">
        <v>154</v>
      </c>
      <c r="M1" s="136" t="s">
        <v>155</v>
      </c>
      <c r="N1" s="137" t="s">
        <v>156</v>
      </c>
      <c r="O1" s="136" t="s">
        <v>157</v>
      </c>
      <c r="P1" s="137" t="s">
        <v>158</v>
      </c>
    </row>
    <row r="2" spans="1:16" s="139" customFormat="1" ht="11.25">
      <c r="A2" s="138" t="str">
        <f>RIGHT('DHE14-1'!$D$8,4)</f>
        <v>2011</v>
      </c>
      <c r="B2" s="139" t="str">
        <f>VLOOKUP(D2,Institution!$A$2:$F$64,2,FALSE)</f>
        <v>178420</v>
      </c>
      <c r="C2" s="139">
        <f>VLOOKUP(D2,Institution!$A$2:$F$64,6,FALSE)</f>
        <v>1020</v>
      </c>
      <c r="D2" s="139" t="str">
        <f>'DHE14-1'!$D$5</f>
        <v>University of Missouri-St Louis</v>
      </c>
      <c r="E2" s="139" t="str">
        <f>'DHE14-1'!$D$6</f>
        <v>P4Y</v>
      </c>
      <c r="F2" s="139" t="str">
        <f>'DHE14-1'!A15</f>
        <v>Federal</v>
      </c>
      <c r="G2" s="139" t="str">
        <f>'DHE14-1'!B15</f>
        <v>Grant</v>
      </c>
      <c r="H2" s="139" t="str">
        <f>'DHE14-1'!D15</f>
        <v>Need</v>
      </c>
      <c r="I2" s="139" t="str">
        <f>'DHE14-1'!C15</f>
        <v>Academic Competitiveness Grants (ACG)</v>
      </c>
      <c r="J2" s="140">
        <f>'DHE14-1'!E15</f>
        <v>115</v>
      </c>
      <c r="K2" s="141">
        <f>'DHE14-1'!F15</f>
        <v>283</v>
      </c>
      <c r="L2" s="142">
        <f>'DHE14-1'!G15</f>
        <v>197266</v>
      </c>
      <c r="M2" s="141">
        <f>'DHE14-1'!H15</f>
        <v>0</v>
      </c>
      <c r="N2" s="142">
        <f>'DHE14-1'!I15</f>
        <v>0</v>
      </c>
      <c r="O2" s="141">
        <f>'DHE14-1'!J15</f>
        <v>283</v>
      </c>
      <c r="P2" s="142">
        <f>'DHE14-1'!K15</f>
        <v>197266</v>
      </c>
    </row>
    <row r="3" spans="1:16">
      <c r="A3" s="138" t="str">
        <f>RIGHT('DHE14-1'!$D$8,4)</f>
        <v>2011</v>
      </c>
      <c r="B3" s="139" t="str">
        <f>VLOOKUP(D3,Institution!$A$2:$F$64,2,FALSE)</f>
        <v>178420</v>
      </c>
      <c r="C3" s="139">
        <f>VLOOKUP(D3,Institution!$A$2:$F$64,6,FALSE)</f>
        <v>1020</v>
      </c>
      <c r="D3" s="139" t="str">
        <f>'DHE14-1'!$D$5</f>
        <v>University of Missouri-St Louis</v>
      </c>
      <c r="E3" s="139" t="str">
        <f>'DHE14-1'!$D$6</f>
        <v>P4Y</v>
      </c>
      <c r="F3" s="139" t="str">
        <f>'DHE14-1'!A16</f>
        <v>Federal</v>
      </c>
      <c r="G3" s="139" t="str">
        <f>'DHE14-1'!B16</f>
        <v>Grant</v>
      </c>
      <c r="H3" s="139" t="str">
        <f>'DHE14-1'!D16</f>
        <v>Need</v>
      </c>
      <c r="I3" s="139" t="str">
        <f>'DHE14-1'!C16</f>
        <v>Pell Grants</v>
      </c>
      <c r="J3" s="140">
        <f>'DHE14-1'!E16</f>
        <v>40</v>
      </c>
      <c r="K3" s="141">
        <f>'DHE14-1'!F16</f>
        <v>4510</v>
      </c>
      <c r="L3" s="142">
        <f>'DHE14-1'!G16</f>
        <v>16038460</v>
      </c>
      <c r="M3" s="141">
        <f>'DHE14-1'!H16</f>
        <v>0</v>
      </c>
      <c r="N3" s="142">
        <f>'DHE14-1'!I16</f>
        <v>0</v>
      </c>
      <c r="O3" s="141">
        <f>'DHE14-1'!J16</f>
        <v>4510</v>
      </c>
      <c r="P3" s="142">
        <f>'DHE14-1'!K16</f>
        <v>16038460</v>
      </c>
    </row>
    <row r="4" spans="1:16">
      <c r="A4" s="138" t="str">
        <f>RIGHT('DHE14-1'!$D$8,4)</f>
        <v>2011</v>
      </c>
      <c r="B4" s="139" t="str">
        <f>VLOOKUP(D4,Institution!$A$2:$F$64,2,FALSE)</f>
        <v>178420</v>
      </c>
      <c r="C4" s="139">
        <f>VLOOKUP(D4,Institution!$A$2:$F$64,6,FALSE)</f>
        <v>1020</v>
      </c>
      <c r="D4" s="139" t="str">
        <f>'DHE14-1'!$D$5</f>
        <v>University of Missouri-St Louis</v>
      </c>
      <c r="E4" s="139" t="str">
        <f>'DHE14-1'!$D$6</f>
        <v>P4Y</v>
      </c>
      <c r="F4" s="139" t="str">
        <f>'DHE14-1'!A17</f>
        <v>Federal</v>
      </c>
      <c r="G4" s="139" t="str">
        <f>'DHE14-1'!B17</f>
        <v>Grant</v>
      </c>
      <c r="H4" s="139" t="str">
        <f>'DHE14-1'!D17</f>
        <v>Need</v>
      </c>
      <c r="I4" s="139" t="str">
        <f>'DHE14-1'!C17</f>
        <v>SMART Grants</v>
      </c>
      <c r="J4" s="140">
        <f>'DHE14-1'!E17</f>
        <v>117</v>
      </c>
      <c r="K4" s="141">
        <f>'DHE14-1'!F17</f>
        <v>101</v>
      </c>
      <c r="L4" s="142">
        <f>'DHE14-1'!G17</f>
        <v>269000</v>
      </c>
      <c r="M4" s="141">
        <f>'DHE14-1'!H17</f>
        <v>0</v>
      </c>
      <c r="N4" s="142">
        <f>'DHE14-1'!I17</f>
        <v>0</v>
      </c>
      <c r="O4" s="141">
        <f>'DHE14-1'!J17</f>
        <v>101</v>
      </c>
      <c r="P4" s="142">
        <f>'DHE14-1'!K17</f>
        <v>269000</v>
      </c>
    </row>
    <row r="5" spans="1:16">
      <c r="A5" s="138" t="str">
        <f>RIGHT('DHE14-1'!$D$8,4)</f>
        <v>2011</v>
      </c>
      <c r="B5" s="139" t="str">
        <f>VLOOKUP(D5,Institution!$A$2:$F$64,2,FALSE)</f>
        <v>178420</v>
      </c>
      <c r="C5" s="139">
        <f>VLOOKUP(D5,Institution!$A$2:$F$64,6,FALSE)</f>
        <v>1020</v>
      </c>
      <c r="D5" s="139" t="str">
        <f>'DHE14-1'!$D$5</f>
        <v>University of Missouri-St Louis</v>
      </c>
      <c r="E5" s="139" t="str">
        <f>'DHE14-1'!$D$6</f>
        <v>P4Y</v>
      </c>
      <c r="F5" s="139" t="str">
        <f>'DHE14-1'!A18</f>
        <v>Federal</v>
      </c>
      <c r="G5" s="139" t="str">
        <f>'DHE14-1'!B18</f>
        <v>Grant</v>
      </c>
      <c r="H5" s="139" t="str">
        <f>'DHE14-1'!D18</f>
        <v>Need</v>
      </c>
      <c r="I5" s="139" t="str">
        <f>'DHE14-1'!C18</f>
        <v>Scholarships for Disadvantaged Students (SDS)</v>
      </c>
      <c r="J5" s="140">
        <f>'DHE14-1'!E18</f>
        <v>112</v>
      </c>
      <c r="K5" s="141">
        <f>'DHE14-1'!F18</f>
        <v>0</v>
      </c>
      <c r="L5" s="142">
        <f>'DHE14-1'!G18</f>
        <v>0</v>
      </c>
      <c r="M5" s="141">
        <f>'DHE14-1'!H18</f>
        <v>0</v>
      </c>
      <c r="N5" s="142">
        <f>'DHE14-1'!I18</f>
        <v>0</v>
      </c>
      <c r="O5" s="141">
        <f>'DHE14-1'!J18</f>
        <v>0</v>
      </c>
      <c r="P5" s="142">
        <f>'DHE14-1'!K18</f>
        <v>0</v>
      </c>
    </row>
    <row r="6" spans="1:16">
      <c r="A6" s="138" t="str">
        <f>RIGHT('DHE14-1'!$D$8,4)</f>
        <v>2011</v>
      </c>
      <c r="B6" s="139" t="str">
        <f>VLOOKUP(D6,Institution!$A$2:$F$64,2,FALSE)</f>
        <v>178420</v>
      </c>
      <c r="C6" s="139">
        <f>VLOOKUP(D6,Institution!$A$2:$F$64,6,FALSE)</f>
        <v>1020</v>
      </c>
      <c r="D6" s="139" t="str">
        <f>'DHE14-1'!$D$5</f>
        <v>University of Missouri-St Louis</v>
      </c>
      <c r="E6" s="139" t="str">
        <f>'DHE14-1'!$D$6</f>
        <v>P4Y</v>
      </c>
      <c r="F6" s="139" t="str">
        <f>'DHE14-1'!A19</f>
        <v>Federal</v>
      </c>
      <c r="G6" s="139" t="str">
        <f>'DHE14-1'!B19</f>
        <v>Grant</v>
      </c>
      <c r="H6" s="139" t="str">
        <f>'DHE14-1'!D19</f>
        <v>Need</v>
      </c>
      <c r="I6" s="139" t="str">
        <f>'DHE14-1'!C19</f>
        <v>Supplemental Educational Opportunity Grant (SEOG)</v>
      </c>
      <c r="J6" s="140">
        <f>'DHE14-1'!E19</f>
        <v>10</v>
      </c>
      <c r="K6" s="141">
        <f>'DHE14-1'!F19</f>
        <v>441</v>
      </c>
      <c r="L6" s="142">
        <f>'DHE14-1'!G19</f>
        <v>282994</v>
      </c>
      <c r="M6" s="141">
        <f>'DHE14-1'!H19</f>
        <v>0</v>
      </c>
      <c r="N6" s="142">
        <f>'DHE14-1'!I19</f>
        <v>0</v>
      </c>
      <c r="O6" s="141">
        <f>'DHE14-1'!J19</f>
        <v>441</v>
      </c>
      <c r="P6" s="142">
        <f>'DHE14-1'!K19</f>
        <v>282994</v>
      </c>
    </row>
    <row r="7" spans="1:16">
      <c r="A7" s="138" t="str">
        <f>RIGHT('DHE14-1'!$D$8,4)</f>
        <v>2011</v>
      </c>
      <c r="B7" s="139" t="str">
        <f>VLOOKUP(D7,Institution!$A$2:$F$64,2,FALSE)</f>
        <v>178420</v>
      </c>
      <c r="C7" s="139">
        <f>VLOOKUP(D7,Institution!$A$2:$F$64,6,FALSE)</f>
        <v>1020</v>
      </c>
      <c r="D7" s="139" t="str">
        <f>'DHE14-1'!$D$5</f>
        <v>University of Missouri-St Louis</v>
      </c>
      <c r="E7" s="139" t="str">
        <f>'DHE14-1'!$D$6</f>
        <v>P4Y</v>
      </c>
      <c r="F7" s="139" t="str">
        <f>'DHE14-1'!A20</f>
        <v>Federal</v>
      </c>
      <c r="G7" s="139" t="str">
        <f>'DHE14-1'!B20</f>
        <v>Grant</v>
      </c>
      <c r="H7" s="139" t="str">
        <f>'DHE14-1'!D20</f>
        <v>Non-Need-Based</v>
      </c>
      <c r="I7" s="139" t="str">
        <f>'DHE14-1'!C20</f>
        <v>TEACH Grants</v>
      </c>
      <c r="J7" s="140">
        <f>'DHE14-1'!E20</f>
        <v>118</v>
      </c>
      <c r="K7" s="141">
        <f>'DHE14-1'!F20</f>
        <v>74</v>
      </c>
      <c r="L7" s="142">
        <f>'DHE14-1'!G20</f>
        <v>221000</v>
      </c>
      <c r="M7" s="141">
        <f>'DHE14-1'!H20</f>
        <v>57</v>
      </c>
      <c r="N7" s="142">
        <f>'DHE14-1'!I20</f>
        <v>126500</v>
      </c>
      <c r="O7" s="141">
        <f>'DHE14-1'!J20</f>
        <v>131</v>
      </c>
      <c r="P7" s="142">
        <f>'DHE14-1'!K20</f>
        <v>347500</v>
      </c>
    </row>
    <row r="8" spans="1:16">
      <c r="A8" s="138" t="str">
        <f>RIGHT('DHE14-1'!$D$8,4)</f>
        <v>2011</v>
      </c>
      <c r="B8" s="139" t="str">
        <f>VLOOKUP(D8,Institution!$A$2:$F$64,2,FALSE)</f>
        <v>178420</v>
      </c>
      <c r="C8" s="139">
        <f>VLOOKUP(D8,Institution!$A$2:$F$64,6,FALSE)</f>
        <v>1020</v>
      </c>
      <c r="D8" s="139" t="str">
        <f>'DHE14-1'!$D$5</f>
        <v>University of Missouri-St Louis</v>
      </c>
      <c r="E8" s="139" t="str">
        <f>'DHE14-1'!$D$6</f>
        <v>P4Y</v>
      </c>
      <c r="F8" s="139" t="str">
        <f>'DHE14-1'!A21</f>
        <v>Federal</v>
      </c>
      <c r="G8" s="139" t="str">
        <f>'DHE14-1'!B21</f>
        <v>Grant</v>
      </c>
      <c r="H8" s="139" t="str">
        <f>'DHE14-1'!D21</f>
        <v>Non-Need-Based</v>
      </c>
      <c r="I8" s="139" t="str">
        <f>'DHE14-1'!C21</f>
        <v>Armed Forces or Veterans Affairs Benefits</v>
      </c>
      <c r="J8" s="140">
        <f>'DHE14-1'!E21</f>
        <v>119</v>
      </c>
      <c r="K8" s="141">
        <f>'DHE14-1'!F21</f>
        <v>30</v>
      </c>
      <c r="L8" s="142">
        <f>'DHE14-1'!G21</f>
        <v>166133.13</v>
      </c>
      <c r="M8" s="141">
        <f>'DHE14-1'!H21</f>
        <v>3</v>
      </c>
      <c r="N8" s="142">
        <f>'DHE14-1'!I21</f>
        <v>11786.56</v>
      </c>
      <c r="O8" s="141">
        <f>'DHE14-1'!J21</f>
        <v>33</v>
      </c>
      <c r="P8" s="142">
        <f>'DHE14-1'!K21</f>
        <v>177919.69</v>
      </c>
    </row>
    <row r="9" spans="1:16">
      <c r="A9" s="138" t="str">
        <f>RIGHT('DHE14-1'!$D$8,4)</f>
        <v>2011</v>
      </c>
      <c r="B9" s="139" t="str">
        <f>VLOOKUP(D9,Institution!$A$2:$F$64,2,FALSE)</f>
        <v>178420</v>
      </c>
      <c r="C9" s="139">
        <f>VLOOKUP(D9,Institution!$A$2:$F$64,6,FALSE)</f>
        <v>1020</v>
      </c>
      <c r="D9" s="139" t="str">
        <f>'DHE14-1'!$D$5</f>
        <v>University of Missouri-St Louis</v>
      </c>
      <c r="E9" s="139" t="str">
        <f>'DHE14-1'!$D$6</f>
        <v>P4Y</v>
      </c>
      <c r="F9" s="139" t="str">
        <f>'DHE14-1'!A22</f>
        <v>Federal</v>
      </c>
      <c r="G9" s="139" t="str">
        <f>'DHE14-1'!B22</f>
        <v>Grant</v>
      </c>
      <c r="H9" s="139" t="str">
        <f>'DHE14-1'!D22</f>
        <v>Non-Need-Based</v>
      </c>
      <c r="I9" s="139" t="str">
        <f>'DHE14-1'!C22</f>
        <v>Workforce Investment Act Scholarship (WIA)</v>
      </c>
      <c r="J9" s="140">
        <f>'DHE14-1'!E22</f>
        <v>125</v>
      </c>
      <c r="K9" s="141">
        <f>'DHE14-1'!F22</f>
        <v>27</v>
      </c>
      <c r="L9" s="142">
        <f>'DHE14-1'!G22</f>
        <v>80234.350000000006</v>
      </c>
      <c r="M9" s="141">
        <f>'DHE14-1'!H22</f>
        <v>5</v>
      </c>
      <c r="N9" s="142">
        <f>'DHE14-1'!I22</f>
        <v>18969.72</v>
      </c>
      <c r="O9" s="141">
        <f>'DHE14-1'!J22</f>
        <v>32</v>
      </c>
      <c r="P9" s="142">
        <f>'DHE14-1'!K22</f>
        <v>99204.07</v>
      </c>
    </row>
    <row r="10" spans="1:16">
      <c r="A10" s="138" t="str">
        <f>RIGHT('DHE14-1'!$D$8,4)</f>
        <v>2011</v>
      </c>
      <c r="B10" s="139" t="str">
        <f>VLOOKUP(D10,Institution!$A$2:$F$64,2,FALSE)</f>
        <v>178420</v>
      </c>
      <c r="C10" s="139">
        <f>VLOOKUP(D10,Institution!$A$2:$F$64,6,FALSE)</f>
        <v>1020</v>
      </c>
      <c r="D10" s="139" t="str">
        <f>'DHE14-1'!$D$5</f>
        <v>University of Missouri-St Louis</v>
      </c>
      <c r="E10" s="139" t="str">
        <f>'DHE14-1'!$D$6</f>
        <v>P4Y</v>
      </c>
      <c r="F10" s="139" t="str">
        <f>'DHE14-1'!A23</f>
        <v>Federal</v>
      </c>
      <c r="G10" s="139" t="str">
        <f>'DHE14-1'!B23</f>
        <v>Grant</v>
      </c>
      <c r="H10" s="139" t="str">
        <f>'DHE14-1'!D23</f>
        <v>Non-Need-Based</v>
      </c>
      <c r="I10" s="139" t="str">
        <f>'DHE14-1'!C23</f>
        <v>Trade Readjustment Act (TRA)</v>
      </c>
      <c r="J10" s="140">
        <f>'DHE14-1'!E23</f>
        <v>126</v>
      </c>
      <c r="K10" s="141">
        <f>'DHE14-1'!F23</f>
        <v>8</v>
      </c>
      <c r="L10" s="142">
        <f>'DHE14-1'!G23</f>
        <v>56514.98</v>
      </c>
      <c r="M10" s="141">
        <f>'DHE14-1'!H23</f>
        <v>0</v>
      </c>
      <c r="N10" s="142">
        <f>'DHE14-1'!I23</f>
        <v>0</v>
      </c>
      <c r="O10" s="141">
        <f>'DHE14-1'!J23</f>
        <v>8</v>
      </c>
      <c r="P10" s="142">
        <f>'DHE14-1'!K23</f>
        <v>56514.98</v>
      </c>
    </row>
    <row r="11" spans="1:16">
      <c r="A11" s="138" t="str">
        <f>RIGHT('DHE14-1'!$D$8,4)</f>
        <v>2011</v>
      </c>
      <c r="B11" s="139" t="str">
        <f>VLOOKUP(D11,Institution!$A$2:$F$64,2,FALSE)</f>
        <v>178420</v>
      </c>
      <c r="C11" s="139">
        <f>VLOOKUP(D11,Institution!$A$2:$F$64,6,FALSE)</f>
        <v>1020</v>
      </c>
      <c r="D11" s="139" t="str">
        <f>'DHE14-1'!$D$5</f>
        <v>University of Missouri-St Louis</v>
      </c>
      <c r="E11" s="139" t="str">
        <f>'DHE14-1'!$D$6</f>
        <v>P4Y</v>
      </c>
      <c r="F11" s="139" t="str">
        <f>'DHE14-1'!A24</f>
        <v>Federal</v>
      </c>
      <c r="G11" s="139" t="str">
        <f>'DHE14-1'!B24</f>
        <v>Grant</v>
      </c>
      <c r="H11" s="139" t="str">
        <f>'DHE14-1'!D24</f>
        <v>Need</v>
      </c>
      <c r="I11" s="139" t="str">
        <f>'DHE14-1'!C24</f>
        <v>Other, Need-Based</v>
      </c>
      <c r="J11" s="140">
        <f>'DHE14-1'!E24</f>
        <v>121</v>
      </c>
      <c r="K11" s="141">
        <f>'DHE14-1'!F24</f>
        <v>0</v>
      </c>
      <c r="L11" s="142">
        <f>'DHE14-1'!G24</f>
        <v>0</v>
      </c>
      <c r="M11" s="141">
        <f>'DHE14-1'!H24</f>
        <v>0</v>
      </c>
      <c r="N11" s="142">
        <f>'DHE14-1'!I24</f>
        <v>0</v>
      </c>
      <c r="O11" s="141">
        <f>'DHE14-1'!J24</f>
        <v>0</v>
      </c>
      <c r="P11" s="142">
        <f>'DHE14-1'!K24</f>
        <v>0</v>
      </c>
    </row>
    <row r="12" spans="1:16">
      <c r="A12" s="138" t="str">
        <f>RIGHT('DHE14-1'!$D$8,4)</f>
        <v>2011</v>
      </c>
      <c r="B12" s="139" t="str">
        <f>VLOOKUP(D12,Institution!$A$2:$F$64,2,FALSE)</f>
        <v>178420</v>
      </c>
      <c r="C12" s="139">
        <f>VLOOKUP(D12,Institution!$A$2:$F$64,6,FALSE)</f>
        <v>1020</v>
      </c>
      <c r="D12" s="139" t="str">
        <f>'DHE14-1'!$D$5</f>
        <v>University of Missouri-St Louis</v>
      </c>
      <c r="E12" s="139" t="str">
        <f>'DHE14-1'!$D$6</f>
        <v>P4Y</v>
      </c>
      <c r="F12" s="139" t="str">
        <f>'DHE14-1'!A25</f>
        <v>Federal</v>
      </c>
      <c r="G12" s="139" t="str">
        <f>'DHE14-1'!B25</f>
        <v>Grant</v>
      </c>
      <c r="H12" s="139" t="str">
        <f>'DHE14-1'!D25</f>
        <v>Non-Need-Based</v>
      </c>
      <c r="I12" s="139" t="str">
        <f>'DHE14-1'!C25</f>
        <v>Other, Non-Need-Based</v>
      </c>
      <c r="J12" s="140">
        <f>'DHE14-1'!E25</f>
        <v>122</v>
      </c>
      <c r="K12" s="141">
        <f>'DHE14-1'!F25</f>
        <v>65</v>
      </c>
      <c r="L12" s="142">
        <f>'DHE14-1'!G25</f>
        <v>306261</v>
      </c>
      <c r="M12" s="141">
        <f>'DHE14-1'!H25</f>
        <v>128</v>
      </c>
      <c r="N12" s="142">
        <f>'DHE14-1'!I25</f>
        <v>561944.04</v>
      </c>
      <c r="O12" s="141">
        <f>'DHE14-1'!J25</f>
        <v>193</v>
      </c>
      <c r="P12" s="142">
        <f>'DHE14-1'!K25</f>
        <v>868205.04</v>
      </c>
    </row>
    <row r="13" spans="1:16">
      <c r="A13" s="138" t="str">
        <f>RIGHT('DHE14-1'!$D$8,4)</f>
        <v>2011</v>
      </c>
      <c r="B13" s="139" t="str">
        <f>VLOOKUP(D13,Institution!$A$2:$F$64,2,FALSE)</f>
        <v>178420</v>
      </c>
      <c r="C13" s="139">
        <f>VLOOKUP(D13,Institution!$A$2:$F$64,6,FALSE)</f>
        <v>1020</v>
      </c>
      <c r="D13" s="139" t="str">
        <f>'DHE14-1'!$D$5</f>
        <v>University of Missouri-St Louis</v>
      </c>
      <c r="E13" s="139" t="str">
        <f>'DHE14-1'!$D$6</f>
        <v>P4Y</v>
      </c>
      <c r="F13" s="139" t="str">
        <f>'DHE14-1'!A27</f>
        <v>Federal</v>
      </c>
      <c r="G13" s="139" t="str">
        <f>'DHE14-1'!B27</f>
        <v>Loan</v>
      </c>
      <c r="H13" s="139" t="str">
        <f>'DHE14-1'!D27</f>
        <v>Need</v>
      </c>
      <c r="I13" s="139" t="str">
        <f>'DHE14-1'!C27</f>
        <v>Direct Subsidized Student Loans</v>
      </c>
      <c r="J13" s="140">
        <f>'DHE14-1'!E27</f>
        <v>72</v>
      </c>
      <c r="K13" s="141">
        <f>'DHE14-1'!F27</f>
        <v>5947</v>
      </c>
      <c r="L13" s="142">
        <f>'DHE14-1'!G27</f>
        <v>25312140</v>
      </c>
      <c r="M13" s="141">
        <f>'DHE14-1'!H27</f>
        <v>1787</v>
      </c>
      <c r="N13" s="142">
        <f>'DHE14-1'!I27</f>
        <v>12733074</v>
      </c>
      <c r="O13" s="141">
        <f>'DHE14-1'!J27</f>
        <v>7734</v>
      </c>
      <c r="P13" s="142">
        <f>'DHE14-1'!K27</f>
        <v>38045214</v>
      </c>
    </row>
    <row r="14" spans="1:16">
      <c r="A14" s="138" t="str">
        <f>RIGHT('DHE14-1'!$D$8,4)</f>
        <v>2011</v>
      </c>
      <c r="B14" s="139" t="str">
        <f>VLOOKUP(D14,Institution!$A$2:$F$64,2,FALSE)</f>
        <v>178420</v>
      </c>
      <c r="C14" s="139">
        <f>VLOOKUP(D14,Institution!$A$2:$F$64,6,FALSE)</f>
        <v>1020</v>
      </c>
      <c r="D14" s="139" t="str">
        <f>'DHE14-1'!$D$5</f>
        <v>University of Missouri-St Louis</v>
      </c>
      <c r="E14" s="139" t="str">
        <f>'DHE14-1'!$D$6</f>
        <v>P4Y</v>
      </c>
      <c r="F14" s="139" t="str">
        <f>'DHE14-1'!A28</f>
        <v>Federal</v>
      </c>
      <c r="G14" s="139" t="str">
        <f>'DHE14-1'!B28</f>
        <v>Loan</v>
      </c>
      <c r="H14" s="139" t="str">
        <f>'DHE14-1'!D28</f>
        <v>Non-Need-Based</v>
      </c>
      <c r="I14" s="139" t="str">
        <f>'DHE14-1'!C28</f>
        <v>Direct Unsubsidized Student Loans</v>
      </c>
      <c r="J14" s="140">
        <f>'DHE14-1'!E28</f>
        <v>74</v>
      </c>
      <c r="K14" s="141">
        <f>'DHE14-1'!F28</f>
        <v>5518</v>
      </c>
      <c r="L14" s="142">
        <f>'DHE14-1'!G28</f>
        <v>27557542</v>
      </c>
      <c r="M14" s="141">
        <f>'DHE14-1'!H28</f>
        <v>1324</v>
      </c>
      <c r="N14" s="142">
        <f>'DHE14-1'!I28</f>
        <v>15136450</v>
      </c>
      <c r="O14" s="141">
        <f>'DHE14-1'!J28</f>
        <v>6842</v>
      </c>
      <c r="P14" s="142">
        <f>'DHE14-1'!K28</f>
        <v>42693992</v>
      </c>
    </row>
    <row r="15" spans="1:16">
      <c r="A15" s="138" t="str">
        <f>RIGHT('DHE14-1'!$D$8,4)</f>
        <v>2011</v>
      </c>
      <c r="B15" s="139" t="str">
        <f>VLOOKUP(D15,Institution!$A$2:$F$64,2,FALSE)</f>
        <v>178420</v>
      </c>
      <c r="C15" s="139">
        <f>VLOOKUP(D15,Institution!$A$2:$F$64,6,FALSE)</f>
        <v>1020</v>
      </c>
      <c r="D15" s="139" t="str">
        <f>'DHE14-1'!$D$5</f>
        <v>University of Missouri-St Louis</v>
      </c>
      <c r="E15" s="139" t="str">
        <f>'DHE14-1'!$D$6</f>
        <v>P4Y</v>
      </c>
      <c r="F15" s="139" t="str">
        <f>'DHE14-1'!A29</f>
        <v>Federal</v>
      </c>
      <c r="G15" s="139" t="str">
        <f>'DHE14-1'!B29</f>
        <v>Loan</v>
      </c>
      <c r="H15" s="139" t="str">
        <f>'DHE14-1'!D29</f>
        <v>Non-Need-Based</v>
      </c>
      <c r="I15" s="139" t="str">
        <f>'DHE14-1'!C29</f>
        <v>Direct PLUS Loans</v>
      </c>
      <c r="J15" s="140">
        <f>'DHE14-1'!E29</f>
        <v>76</v>
      </c>
      <c r="K15" s="141">
        <f>'DHE14-1'!F29</f>
        <v>438</v>
      </c>
      <c r="L15" s="142">
        <f>'DHE14-1'!G29</f>
        <v>3893596</v>
      </c>
      <c r="M15" s="141">
        <f>'DHE14-1'!H29</f>
        <v>80</v>
      </c>
      <c r="N15" s="142">
        <f>'DHE14-1'!I29</f>
        <v>664287</v>
      </c>
      <c r="O15" s="141">
        <f>'DHE14-1'!J29</f>
        <v>518</v>
      </c>
      <c r="P15" s="142">
        <f>'DHE14-1'!K29</f>
        <v>4557883</v>
      </c>
    </row>
    <row r="16" spans="1:16">
      <c r="A16" s="138" t="str">
        <f>RIGHT('DHE14-1'!$D$8,4)</f>
        <v>2011</v>
      </c>
      <c r="B16" s="139" t="str">
        <f>VLOOKUP(D16,Institution!$A$2:$F$64,2,FALSE)</f>
        <v>178420</v>
      </c>
      <c r="C16" s="139">
        <f>VLOOKUP(D16,Institution!$A$2:$F$64,6,FALSE)</f>
        <v>1020</v>
      </c>
      <c r="D16" s="139" t="str">
        <f>'DHE14-1'!$D$5</f>
        <v>University of Missouri-St Louis</v>
      </c>
      <c r="E16" s="139" t="str">
        <f>'DHE14-1'!$D$6</f>
        <v>P4Y</v>
      </c>
      <c r="F16" s="139" t="str">
        <f>'DHE14-1'!A30</f>
        <v>Federal</v>
      </c>
      <c r="G16" s="139" t="str">
        <f>'DHE14-1'!B30</f>
        <v>Loan</v>
      </c>
      <c r="H16" s="139" t="str">
        <f>'DHE14-1'!D30</f>
        <v>Need</v>
      </c>
      <c r="I16" s="139" t="str">
        <f>'DHE14-1'!C30</f>
        <v>Health Professions Student Loan (HPSL)</v>
      </c>
      <c r="J16" s="140">
        <f>'DHE14-1'!E30</f>
        <v>90</v>
      </c>
      <c r="K16" s="141">
        <f>'DHE14-1'!F30</f>
        <v>0</v>
      </c>
      <c r="L16" s="142">
        <f>'DHE14-1'!G30</f>
        <v>0</v>
      </c>
      <c r="M16" s="141">
        <f>'DHE14-1'!H30</f>
        <v>4</v>
      </c>
      <c r="N16" s="142">
        <f>'DHE14-1'!I30</f>
        <v>12000</v>
      </c>
      <c r="O16" s="141">
        <f>'DHE14-1'!J30</f>
        <v>4</v>
      </c>
      <c r="P16" s="142">
        <f>'DHE14-1'!K30</f>
        <v>12000</v>
      </c>
    </row>
    <row r="17" spans="1:16">
      <c r="A17" s="138" t="str">
        <f>RIGHT('DHE14-1'!$D$8,4)</f>
        <v>2011</v>
      </c>
      <c r="B17" s="139" t="str">
        <f>VLOOKUP(D17,Institution!$A$2:$F$64,2,FALSE)</f>
        <v>178420</v>
      </c>
      <c r="C17" s="139">
        <f>VLOOKUP(D17,Institution!$A$2:$F$64,6,FALSE)</f>
        <v>1020</v>
      </c>
      <c r="D17" s="139" t="str">
        <f>'DHE14-1'!$D$5</f>
        <v>University of Missouri-St Louis</v>
      </c>
      <c r="E17" s="139" t="str">
        <f>'DHE14-1'!$D$6</f>
        <v>P4Y</v>
      </c>
      <c r="F17" s="139" t="str">
        <f>'DHE14-1'!A31</f>
        <v>Federal</v>
      </c>
      <c r="G17" s="139" t="str">
        <f>'DHE14-1'!B31</f>
        <v>Loan</v>
      </c>
      <c r="H17" s="139" t="str">
        <f>'DHE14-1'!D31</f>
        <v>Need</v>
      </c>
      <c r="I17" s="139" t="str">
        <f>'DHE14-1'!C31</f>
        <v>Loans for Disadvantaged Students (LDS)</v>
      </c>
      <c r="J17" s="140">
        <f>'DHE14-1'!E31</f>
        <v>111</v>
      </c>
      <c r="K17" s="141">
        <f>'DHE14-1'!F31</f>
        <v>0</v>
      </c>
      <c r="L17" s="142">
        <f>'DHE14-1'!G31</f>
        <v>0</v>
      </c>
      <c r="M17" s="141">
        <f>'DHE14-1'!H31</f>
        <v>0</v>
      </c>
      <c r="N17" s="142">
        <f>'DHE14-1'!I31</f>
        <v>0</v>
      </c>
      <c r="O17" s="141">
        <f>'DHE14-1'!J31</f>
        <v>0</v>
      </c>
      <c r="P17" s="142">
        <f>'DHE14-1'!K31</f>
        <v>0</v>
      </c>
    </row>
    <row r="18" spans="1:16">
      <c r="A18" s="138" t="str">
        <f>RIGHT('DHE14-1'!$D$8,4)</f>
        <v>2011</v>
      </c>
      <c r="B18" s="139" t="str">
        <f>VLOOKUP(D18,Institution!$A$2:$F$64,2,FALSE)</f>
        <v>178420</v>
      </c>
      <c r="C18" s="139">
        <f>VLOOKUP(D18,Institution!$A$2:$F$64,6,FALSE)</f>
        <v>1020</v>
      </c>
      <c r="D18" s="139" t="str">
        <f>'DHE14-1'!$D$5</f>
        <v>University of Missouri-St Louis</v>
      </c>
      <c r="E18" s="139" t="str">
        <f>'DHE14-1'!$D$6</f>
        <v>P4Y</v>
      </c>
      <c r="F18" s="139" t="str">
        <f>'DHE14-1'!A32</f>
        <v>Federal</v>
      </c>
      <c r="G18" s="139" t="str">
        <f>'DHE14-1'!B32</f>
        <v>Loan</v>
      </c>
      <c r="H18" s="139" t="str">
        <f>'DHE14-1'!D32</f>
        <v>Need</v>
      </c>
      <c r="I18" s="139" t="str">
        <f>'DHE14-1'!C32</f>
        <v>Nursing Student Loan (NSL)</v>
      </c>
      <c r="J18" s="140">
        <f>'DHE14-1'!E32</f>
        <v>110</v>
      </c>
      <c r="K18" s="141">
        <f>'DHE14-1'!F32</f>
        <v>0</v>
      </c>
      <c r="L18" s="142">
        <f>'DHE14-1'!G32</f>
        <v>0</v>
      </c>
      <c r="M18" s="141">
        <f>'DHE14-1'!H32</f>
        <v>0</v>
      </c>
      <c r="N18" s="142">
        <f>'DHE14-1'!I32</f>
        <v>0</v>
      </c>
      <c r="O18" s="141">
        <f>'DHE14-1'!J32</f>
        <v>0</v>
      </c>
      <c r="P18" s="142">
        <f>'DHE14-1'!K32</f>
        <v>0</v>
      </c>
    </row>
    <row r="19" spans="1:16">
      <c r="A19" s="138" t="str">
        <f>RIGHT('DHE14-1'!$D$8,4)</f>
        <v>2011</v>
      </c>
      <c r="B19" s="139" t="str">
        <f>VLOOKUP(D19,Institution!$A$2:$F$64,2,FALSE)</f>
        <v>178420</v>
      </c>
      <c r="C19" s="139">
        <f>VLOOKUP(D19,Institution!$A$2:$F$64,6,FALSE)</f>
        <v>1020</v>
      </c>
      <c r="D19" s="139" t="str">
        <f>'DHE14-1'!$D$5</f>
        <v>University of Missouri-St Louis</v>
      </c>
      <c r="E19" s="139" t="str">
        <f>'DHE14-1'!$D$6</f>
        <v>P4Y</v>
      </c>
      <c r="F19" s="139" t="str">
        <f>'DHE14-1'!A33</f>
        <v>Federal</v>
      </c>
      <c r="G19" s="139" t="str">
        <f>'DHE14-1'!B33</f>
        <v>Loan</v>
      </c>
      <c r="H19" s="139" t="str">
        <f>'DHE14-1'!D33</f>
        <v>Need</v>
      </c>
      <c r="I19" s="139" t="str">
        <f>'DHE14-1'!C33</f>
        <v>Perkins</v>
      </c>
      <c r="J19" s="140">
        <f>'DHE14-1'!E33</f>
        <v>20</v>
      </c>
      <c r="K19" s="141">
        <f>'DHE14-1'!F33</f>
        <v>363</v>
      </c>
      <c r="L19" s="142">
        <f>'DHE14-1'!G33</f>
        <v>334230</v>
      </c>
      <c r="M19" s="141">
        <f>'DHE14-1'!H33</f>
        <v>44</v>
      </c>
      <c r="N19" s="142">
        <f>'DHE14-1'!I33</f>
        <v>90277</v>
      </c>
      <c r="O19" s="141">
        <f>'DHE14-1'!J33</f>
        <v>407</v>
      </c>
      <c r="P19" s="142">
        <f>'DHE14-1'!K33</f>
        <v>424507</v>
      </c>
    </row>
    <row r="20" spans="1:16">
      <c r="A20" s="138" t="str">
        <f>RIGHT('DHE14-1'!$D$8,4)</f>
        <v>2011</v>
      </c>
      <c r="B20" s="139" t="str">
        <f>VLOOKUP(D20,Institution!$A$2:$F$64,2,FALSE)</f>
        <v>178420</v>
      </c>
      <c r="C20" s="139">
        <f>VLOOKUP(D20,Institution!$A$2:$F$64,6,FALSE)</f>
        <v>1020</v>
      </c>
      <c r="D20" s="139" t="str">
        <f>'DHE14-1'!$D$5</f>
        <v>University of Missouri-St Louis</v>
      </c>
      <c r="E20" s="139" t="str">
        <f>'DHE14-1'!$D$6</f>
        <v>P4Y</v>
      </c>
      <c r="F20" s="139" t="str">
        <f>'DHE14-1'!A34</f>
        <v>Federal</v>
      </c>
      <c r="G20" s="139" t="str">
        <f>'DHE14-1'!B34</f>
        <v>Loan</v>
      </c>
      <c r="H20" s="139" t="str">
        <f>'DHE14-1'!D34</f>
        <v>Non-Need-Based</v>
      </c>
      <c r="I20" s="139" t="str">
        <f>'DHE14-1'!C34</f>
        <v>FFEL PLUS Loans</v>
      </c>
      <c r="J20" s="140">
        <f>'DHE14-1'!E34</f>
        <v>70</v>
      </c>
      <c r="K20" s="141">
        <f>'DHE14-1'!F34</f>
        <v>0</v>
      </c>
      <c r="L20" s="142">
        <f>'DHE14-1'!G34</f>
        <v>0</v>
      </c>
      <c r="M20" s="141">
        <f>'DHE14-1'!H34</f>
        <v>0</v>
      </c>
      <c r="N20" s="142">
        <f>'DHE14-1'!I34</f>
        <v>0</v>
      </c>
      <c r="O20" s="141">
        <f>'DHE14-1'!J34</f>
        <v>0</v>
      </c>
      <c r="P20" s="142">
        <f>'DHE14-1'!K34</f>
        <v>0</v>
      </c>
    </row>
    <row r="21" spans="1:16">
      <c r="A21" s="138" t="str">
        <f>RIGHT('DHE14-1'!$D$8,4)</f>
        <v>2011</v>
      </c>
      <c r="B21" s="139" t="str">
        <f>VLOOKUP(D21,Institution!$A$2:$F$64,2,FALSE)</f>
        <v>178420</v>
      </c>
      <c r="C21" s="139">
        <f>VLOOKUP(D21,Institution!$A$2:$F$64,6,FALSE)</f>
        <v>1020</v>
      </c>
      <c r="D21" s="139" t="str">
        <f>'DHE14-1'!$D$5</f>
        <v>University of Missouri-St Louis</v>
      </c>
      <c r="E21" s="139" t="str">
        <f>'DHE14-1'!$D$6</f>
        <v>P4Y</v>
      </c>
      <c r="F21" s="139" t="str">
        <f>'DHE14-1'!A35</f>
        <v>Federal</v>
      </c>
      <c r="G21" s="139" t="str">
        <f>'DHE14-1'!B35</f>
        <v>Loan</v>
      </c>
      <c r="H21" s="139" t="str">
        <f>'DHE14-1'!D35</f>
        <v>Need</v>
      </c>
      <c r="I21" s="139" t="str">
        <f>'DHE14-1'!C35</f>
        <v>Subsidized Stafford Student Loans</v>
      </c>
      <c r="J21" s="140">
        <f>'DHE14-1'!E35</f>
        <v>50</v>
      </c>
      <c r="K21" s="141">
        <f>'DHE14-1'!F35</f>
        <v>0</v>
      </c>
      <c r="L21" s="142">
        <f>'DHE14-1'!G35</f>
        <v>0</v>
      </c>
      <c r="M21" s="141">
        <f>'DHE14-1'!H35</f>
        <v>0</v>
      </c>
      <c r="N21" s="142">
        <f>'DHE14-1'!I35</f>
        <v>0</v>
      </c>
      <c r="O21" s="141">
        <f>'DHE14-1'!J35</f>
        <v>0</v>
      </c>
      <c r="P21" s="142">
        <f>'DHE14-1'!K35</f>
        <v>0</v>
      </c>
    </row>
    <row r="22" spans="1:16">
      <c r="A22" s="138" t="str">
        <f>RIGHT('DHE14-1'!$D$8,4)</f>
        <v>2011</v>
      </c>
      <c r="B22" s="139" t="str">
        <f>VLOOKUP(D22,Institution!$A$2:$F$64,2,FALSE)</f>
        <v>178420</v>
      </c>
      <c r="C22" s="139">
        <f>VLOOKUP(D22,Institution!$A$2:$F$64,6,FALSE)</f>
        <v>1020</v>
      </c>
      <c r="D22" s="139" t="str">
        <f>'DHE14-1'!$D$5</f>
        <v>University of Missouri-St Louis</v>
      </c>
      <c r="E22" s="139" t="str">
        <f>'DHE14-1'!$D$6</f>
        <v>P4Y</v>
      </c>
      <c r="F22" s="139" t="str">
        <f>'DHE14-1'!A36</f>
        <v>Federal</v>
      </c>
      <c r="G22" s="139" t="str">
        <f>'DHE14-1'!B36</f>
        <v>Loan</v>
      </c>
      <c r="H22" s="139" t="str">
        <f>'DHE14-1'!D36</f>
        <v>Non-Need-Based</v>
      </c>
      <c r="I22" s="139" t="str">
        <f>'DHE14-1'!C36</f>
        <v>Unsubsidized Stafford Student Loans</v>
      </c>
      <c r="J22" s="140">
        <f>'DHE14-1'!E36</f>
        <v>60</v>
      </c>
      <c r="K22" s="141">
        <f>'DHE14-1'!F36</f>
        <v>0</v>
      </c>
      <c r="L22" s="142">
        <f>'DHE14-1'!G36</f>
        <v>0</v>
      </c>
      <c r="M22" s="141">
        <f>'DHE14-1'!H36</f>
        <v>0</v>
      </c>
      <c r="N22" s="142">
        <f>'DHE14-1'!I36</f>
        <v>0</v>
      </c>
      <c r="O22" s="141">
        <f>'DHE14-1'!J36</f>
        <v>0</v>
      </c>
      <c r="P22" s="142">
        <f>'DHE14-1'!K36</f>
        <v>0</v>
      </c>
    </row>
    <row r="23" spans="1:16">
      <c r="A23" s="138" t="str">
        <f>RIGHT('DHE14-1'!$D$8,4)</f>
        <v>2011</v>
      </c>
      <c r="B23" s="139" t="str">
        <f>VLOOKUP(D23,Institution!$A$2:$F$64,2,FALSE)</f>
        <v>178420</v>
      </c>
      <c r="C23" s="139">
        <f>VLOOKUP(D23,Institution!$A$2:$F$64,6,FALSE)</f>
        <v>1020</v>
      </c>
      <c r="D23" s="139" t="str">
        <f>'DHE14-1'!$D$5</f>
        <v>University of Missouri-St Louis</v>
      </c>
      <c r="E23" s="139" t="str">
        <f>'DHE14-1'!$D$6</f>
        <v>P4Y</v>
      </c>
      <c r="F23" s="139" t="str">
        <f>'DHE14-1'!A37</f>
        <v>Federal</v>
      </c>
      <c r="G23" s="139" t="str">
        <f>'DHE14-1'!B37</f>
        <v>Loan</v>
      </c>
      <c r="H23" s="139" t="str">
        <f>'DHE14-1'!D37</f>
        <v>Non-Need-Based</v>
      </c>
      <c r="I23" s="139" t="str">
        <f>'DHE14-1'!C37</f>
        <v>Supplemental Loan for Students (SLS)</v>
      </c>
      <c r="J23" s="140">
        <f>'DHE14-1'!E37</f>
        <v>80</v>
      </c>
      <c r="K23" s="141">
        <f>'DHE14-1'!F37</f>
        <v>0</v>
      </c>
      <c r="L23" s="142">
        <f>'DHE14-1'!G37</f>
        <v>0</v>
      </c>
      <c r="M23" s="141">
        <f>'DHE14-1'!H37</f>
        <v>0</v>
      </c>
      <c r="N23" s="142">
        <f>'DHE14-1'!I37</f>
        <v>0</v>
      </c>
      <c r="O23" s="141">
        <f>'DHE14-1'!J37</f>
        <v>0</v>
      </c>
      <c r="P23" s="142">
        <f>'DHE14-1'!K37</f>
        <v>0</v>
      </c>
    </row>
    <row r="24" spans="1:16">
      <c r="A24" s="138" t="str">
        <f>RIGHT('DHE14-1'!$D$8,4)</f>
        <v>2011</v>
      </c>
      <c r="B24" s="139" t="str">
        <f>VLOOKUP(D24,Institution!$A$2:$F$64,2,FALSE)</f>
        <v>178420</v>
      </c>
      <c r="C24" s="139">
        <f>VLOOKUP(D24,Institution!$A$2:$F$64,6,FALSE)</f>
        <v>1020</v>
      </c>
      <c r="D24" s="139" t="str">
        <f>'DHE14-1'!$D$5</f>
        <v>University of Missouri-St Louis</v>
      </c>
      <c r="E24" s="139" t="str">
        <f>'DHE14-1'!$D$6</f>
        <v>P4Y</v>
      </c>
      <c r="F24" s="139" t="str">
        <f>'DHE14-1'!A38</f>
        <v>Federal</v>
      </c>
      <c r="G24" s="139" t="str">
        <f>'DHE14-1'!B38</f>
        <v>Loan</v>
      </c>
      <c r="H24" s="139" t="str">
        <f>'DHE14-1'!D38</f>
        <v>Need</v>
      </c>
      <c r="I24" s="139" t="str">
        <f>'DHE14-1'!C38</f>
        <v>Other, Need-Based</v>
      </c>
      <c r="J24" s="140">
        <f>'DHE14-1'!E38</f>
        <v>123</v>
      </c>
      <c r="K24" s="141">
        <f>'DHE14-1'!F38</f>
        <v>0</v>
      </c>
      <c r="L24" s="142">
        <f>'DHE14-1'!G38</f>
        <v>0</v>
      </c>
      <c r="M24" s="141">
        <f>'DHE14-1'!H38</f>
        <v>0</v>
      </c>
      <c r="N24" s="142">
        <f>'DHE14-1'!I38</f>
        <v>0</v>
      </c>
      <c r="O24" s="141">
        <f>'DHE14-1'!J38</f>
        <v>0</v>
      </c>
      <c r="P24" s="142">
        <f>'DHE14-1'!K38</f>
        <v>0</v>
      </c>
    </row>
    <row r="25" spans="1:16">
      <c r="A25" s="138" t="str">
        <f>RIGHT('DHE14-1'!$D$8,4)</f>
        <v>2011</v>
      </c>
      <c r="B25" s="139" t="str">
        <f>VLOOKUP(D25,Institution!$A$2:$F$64,2,FALSE)</f>
        <v>178420</v>
      </c>
      <c r="C25" s="139">
        <f>VLOOKUP(D25,Institution!$A$2:$F$64,6,FALSE)</f>
        <v>1020</v>
      </c>
      <c r="D25" s="139" t="str">
        <f>'DHE14-1'!$D$5</f>
        <v>University of Missouri-St Louis</v>
      </c>
      <c r="E25" s="139" t="str">
        <f>'DHE14-1'!$D$6</f>
        <v>P4Y</v>
      </c>
      <c r="F25" s="139" t="str">
        <f>'DHE14-1'!A39</f>
        <v>Federal</v>
      </c>
      <c r="G25" s="139" t="str">
        <f>'DHE14-1'!B39</f>
        <v>Loan</v>
      </c>
      <c r="H25" s="139" t="str">
        <f>'DHE14-1'!D39</f>
        <v>Non-Need-Based</v>
      </c>
      <c r="I25" s="139" t="str">
        <f>'DHE14-1'!C39</f>
        <v>Other, Non-Need-Based</v>
      </c>
      <c r="J25" s="140">
        <f>'DHE14-1'!E39</f>
        <v>124</v>
      </c>
      <c r="K25" s="141">
        <f>'DHE14-1'!F39</f>
        <v>0</v>
      </c>
      <c r="L25" s="142">
        <f>'DHE14-1'!G39</f>
        <v>0</v>
      </c>
      <c r="M25" s="141">
        <f>'DHE14-1'!H39</f>
        <v>19</v>
      </c>
      <c r="N25" s="142">
        <f>'DHE14-1'!I39</f>
        <v>121823</v>
      </c>
      <c r="O25" s="141">
        <f>'DHE14-1'!J39</f>
        <v>19</v>
      </c>
      <c r="P25" s="142">
        <f>'DHE14-1'!K39</f>
        <v>121823</v>
      </c>
    </row>
    <row r="26" spans="1:16">
      <c r="A26" s="138" t="str">
        <f>RIGHT('DHE14-1'!$D$8,4)</f>
        <v>2011</v>
      </c>
      <c r="B26" s="139" t="str">
        <f>VLOOKUP(D26,Institution!$A$2:$F$64,2,FALSE)</f>
        <v>178420</v>
      </c>
      <c r="C26" s="139">
        <f>VLOOKUP(D26,Institution!$A$2:$F$64,6,FALSE)</f>
        <v>1020</v>
      </c>
      <c r="D26" s="139" t="str">
        <f>'DHE14-1'!$D$5</f>
        <v>University of Missouri-St Louis</v>
      </c>
      <c r="E26" s="139" t="str">
        <f>'DHE14-1'!$D$6</f>
        <v>P4Y</v>
      </c>
      <c r="F26" s="139" t="str">
        <f>'DHE14-1'!A41</f>
        <v>Federal</v>
      </c>
      <c r="G26" s="139" t="str">
        <f>'DHE14-1'!B41</f>
        <v>Employment</v>
      </c>
      <c r="H26" s="139" t="str">
        <f>'DHE14-1'!D41</f>
        <v>Need</v>
      </c>
      <c r="I26" s="139" t="str">
        <f>'DHE14-1'!C41</f>
        <v>Federal Work Study</v>
      </c>
      <c r="J26" s="140">
        <f>'DHE14-1'!E41</f>
        <v>30</v>
      </c>
      <c r="K26" s="141">
        <f>'DHE14-1'!F41</f>
        <v>86</v>
      </c>
      <c r="L26" s="142">
        <f>'DHE14-1'!G41</f>
        <v>264728</v>
      </c>
      <c r="M26" s="141">
        <f>'DHE14-1'!H41</f>
        <v>31</v>
      </c>
      <c r="N26" s="142">
        <f>'DHE14-1'!I41</f>
        <v>45004</v>
      </c>
      <c r="O26" s="141">
        <f>'DHE14-1'!J41</f>
        <v>117</v>
      </c>
      <c r="P26" s="142">
        <f>'DHE14-1'!K41</f>
        <v>309732</v>
      </c>
    </row>
    <row r="27" spans="1:16">
      <c r="A27" s="138" t="str">
        <f>RIGHT('DHE14-1'!$D$8,4)</f>
        <v>2011</v>
      </c>
      <c r="B27" s="139" t="str">
        <f>VLOOKUP(D27,Institution!$A$2:$F$64,2,FALSE)</f>
        <v>178420</v>
      </c>
      <c r="C27" s="139">
        <f>VLOOKUP(D27,Institution!$A$2:$F$64,6,FALSE)</f>
        <v>1020</v>
      </c>
      <c r="D27" s="139" t="str">
        <f>'DHE14-1'!$D$5</f>
        <v>University of Missouri-St Louis</v>
      </c>
      <c r="E27" s="139" t="str">
        <f>'DHE14-1'!$D$6</f>
        <v>P4Y</v>
      </c>
      <c r="F27" s="139" t="str">
        <f>'DHE14-1'!A43</f>
        <v>Federal IMF</v>
      </c>
      <c r="G27" s="139" t="str">
        <f>'DHE14-1'!B43</f>
        <v>IMF</v>
      </c>
      <c r="H27" s="139" t="str">
        <f>'DHE14-1'!D43</f>
        <v>Non-Need-Based</v>
      </c>
      <c r="I27" s="139" t="str">
        <f>'DHE14-1'!C43</f>
        <v>Institutional Matching Funds</v>
      </c>
      <c r="J27" s="140">
        <f>'DHE14-1'!E43</f>
        <v>130</v>
      </c>
      <c r="K27" s="141">
        <f>'DHE14-1'!F43</f>
        <v>0</v>
      </c>
      <c r="L27" s="142">
        <f>'DHE14-1'!G43</f>
        <v>0</v>
      </c>
      <c r="M27" s="141">
        <f>'DHE14-1'!H43</f>
        <v>0</v>
      </c>
      <c r="N27" s="142">
        <f>'DHE14-1'!I43</f>
        <v>0</v>
      </c>
      <c r="O27" s="141">
        <f>'DHE14-1'!J43</f>
        <v>0</v>
      </c>
      <c r="P27" s="142">
        <f>'DHE14-1'!K43</f>
        <v>0</v>
      </c>
    </row>
    <row r="28" spans="1:16">
      <c r="A28" s="138" t="str">
        <f>RIGHT('DHE14-1'!$D$8,4)</f>
        <v>2011</v>
      </c>
      <c r="B28" s="139" t="str">
        <f>VLOOKUP(D28,Institution!$A$2:$F$64,2,FALSE)</f>
        <v>178420</v>
      </c>
      <c r="C28" s="139">
        <f>VLOOKUP(D28,Institution!$A$2:$F$64,6,FALSE)</f>
        <v>1020</v>
      </c>
      <c r="D28" s="139" t="str">
        <f>'DHE14-1'!$D$5</f>
        <v>University of Missouri-St Louis</v>
      </c>
      <c r="E28" s="139" t="str">
        <f>'DHE14-1'!$D$6</f>
        <v>P4Y</v>
      </c>
      <c r="F28" s="139" t="str">
        <f>'DHE14-1'!A47</f>
        <v>Institutional</v>
      </c>
      <c r="G28" s="139" t="str">
        <f>'DHE14-1'!B47</f>
        <v>Grant</v>
      </c>
      <c r="H28" s="139" t="str">
        <f>'DHE14-1'!D47</f>
        <v>Need</v>
      </c>
      <c r="I28" s="139" t="str">
        <f>'DHE14-1'!C47</f>
        <v>Need</v>
      </c>
      <c r="J28" s="140">
        <f>'DHE14-1'!E47</f>
        <v>140</v>
      </c>
      <c r="K28" s="141">
        <f>'DHE14-1'!F47</f>
        <v>172</v>
      </c>
      <c r="L28" s="142">
        <f>'DHE14-1'!G47</f>
        <v>465072</v>
      </c>
      <c r="M28" s="141">
        <f>'DHE14-1'!H47</f>
        <v>77</v>
      </c>
      <c r="N28" s="142">
        <f>'DHE14-1'!I47</f>
        <v>58890</v>
      </c>
      <c r="O28" s="141">
        <f>'DHE14-1'!J47</f>
        <v>249</v>
      </c>
      <c r="P28" s="142">
        <f>'DHE14-1'!K47</f>
        <v>523962</v>
      </c>
    </row>
    <row r="29" spans="1:16">
      <c r="A29" s="138" t="str">
        <f>RIGHT('DHE14-1'!$D$8,4)</f>
        <v>2011</v>
      </c>
      <c r="B29" s="139" t="str">
        <f>VLOOKUP(D29,Institution!$A$2:$F$64,2,FALSE)</f>
        <v>178420</v>
      </c>
      <c r="C29" s="139">
        <f>VLOOKUP(D29,Institution!$A$2:$F$64,6,FALSE)</f>
        <v>1020</v>
      </c>
      <c r="D29" s="139" t="str">
        <f>'DHE14-1'!$D$5</f>
        <v>University of Missouri-St Louis</v>
      </c>
      <c r="E29" s="139" t="str">
        <f>'DHE14-1'!$D$6</f>
        <v>P4Y</v>
      </c>
      <c r="F29" s="139" t="str">
        <f>'DHE14-1'!A48</f>
        <v>Institutional</v>
      </c>
      <c r="G29" s="139" t="str">
        <f>'DHE14-1'!B48</f>
        <v>Grant</v>
      </c>
      <c r="H29" s="139" t="str">
        <f>'DHE14-1'!D48</f>
        <v>Non-Need-Based</v>
      </c>
      <c r="I29" s="139" t="str">
        <f>'DHE14-1'!C48</f>
        <v>Merit</v>
      </c>
      <c r="J29" s="140">
        <f>'DHE14-1'!E48</f>
        <v>150</v>
      </c>
      <c r="K29" s="141">
        <f>'DHE14-1'!F48</f>
        <v>1774</v>
      </c>
      <c r="L29" s="142">
        <f>'DHE14-1'!G48</f>
        <v>5701987.8499999996</v>
      </c>
      <c r="M29" s="141">
        <f>'DHE14-1'!H48</f>
        <v>327</v>
      </c>
      <c r="N29" s="142">
        <f>'DHE14-1'!I48</f>
        <v>1453845</v>
      </c>
      <c r="O29" s="141">
        <f>'DHE14-1'!J48</f>
        <v>2101</v>
      </c>
      <c r="P29" s="142">
        <f>'DHE14-1'!K48</f>
        <v>7155832.8499999996</v>
      </c>
    </row>
    <row r="30" spans="1:16">
      <c r="A30" s="138" t="str">
        <f>RIGHT('DHE14-1'!$D$8,4)</f>
        <v>2011</v>
      </c>
      <c r="B30" s="139" t="str">
        <f>VLOOKUP(D30,Institution!$A$2:$F$64,2,FALSE)</f>
        <v>178420</v>
      </c>
      <c r="C30" s="139">
        <f>VLOOKUP(D30,Institution!$A$2:$F$64,6,FALSE)</f>
        <v>1020</v>
      </c>
      <c r="D30" s="139" t="str">
        <f>'DHE14-1'!$D$5</f>
        <v>University of Missouri-St Louis</v>
      </c>
      <c r="E30" s="139" t="str">
        <f>'DHE14-1'!$D$6</f>
        <v>P4Y</v>
      </c>
      <c r="F30" s="139" t="str">
        <f>'DHE14-1'!A49</f>
        <v>Institutional</v>
      </c>
      <c r="G30" s="139" t="str">
        <f>'DHE14-1'!B49</f>
        <v>Grant</v>
      </c>
      <c r="H30" s="139" t="str">
        <f>'DHE14-1'!D49</f>
        <v>Non-Need-Based</v>
      </c>
      <c r="I30" s="139" t="str">
        <f>'DHE14-1'!C49</f>
        <v>Athletic</v>
      </c>
      <c r="J30" s="140">
        <f>'DHE14-1'!E49</f>
        <v>160</v>
      </c>
      <c r="K30" s="141">
        <f>'DHE14-1'!F49</f>
        <v>176</v>
      </c>
      <c r="L30" s="142">
        <f>'DHE14-1'!G49</f>
        <v>1482791.68</v>
      </c>
      <c r="M30" s="141">
        <f>'DHE14-1'!H49</f>
        <v>6</v>
      </c>
      <c r="N30" s="142">
        <f>'DHE14-1'!I49</f>
        <v>28848</v>
      </c>
      <c r="O30" s="141">
        <f>'DHE14-1'!J49</f>
        <v>182</v>
      </c>
      <c r="P30" s="142">
        <f>'DHE14-1'!K49</f>
        <v>1511639.68</v>
      </c>
    </row>
    <row r="31" spans="1:16">
      <c r="A31" s="138" t="str">
        <f>RIGHT('DHE14-1'!$D$8,4)</f>
        <v>2011</v>
      </c>
      <c r="B31" s="139" t="str">
        <f>VLOOKUP(D31,Institution!$A$2:$F$64,2,FALSE)</f>
        <v>178420</v>
      </c>
      <c r="C31" s="139">
        <f>VLOOKUP(D31,Institution!$A$2:$F$64,6,FALSE)</f>
        <v>1020</v>
      </c>
      <c r="D31" s="139" t="str">
        <f>'DHE14-1'!$D$5</f>
        <v>University of Missouri-St Louis</v>
      </c>
      <c r="E31" s="139" t="str">
        <f>'DHE14-1'!$D$6</f>
        <v>P4Y</v>
      </c>
      <c r="F31" s="139" t="str">
        <f>'DHE14-1'!A50</f>
        <v>Institutional</v>
      </c>
      <c r="G31" s="139" t="str">
        <f>'DHE14-1'!B50</f>
        <v>Grant</v>
      </c>
      <c r="H31" s="139" t="str">
        <f>'DHE14-1'!D50</f>
        <v>Non-Need-Based</v>
      </c>
      <c r="I31" s="139" t="str">
        <f>'DHE14-1'!C50</f>
        <v>Tuition and Fee Remissions or Waivers</v>
      </c>
      <c r="J31" s="140">
        <f>'DHE14-1'!E50</f>
        <v>170</v>
      </c>
      <c r="K31" s="141">
        <f>'DHE14-1'!F50</f>
        <v>381</v>
      </c>
      <c r="L31" s="142">
        <f>'DHE14-1'!G50</f>
        <v>651109</v>
      </c>
      <c r="M31" s="141">
        <f>'DHE14-1'!H50</f>
        <v>803</v>
      </c>
      <c r="N31" s="142">
        <f>'DHE14-1'!I50</f>
        <v>4817653</v>
      </c>
      <c r="O31" s="141">
        <f>'DHE14-1'!J50</f>
        <v>1184</v>
      </c>
      <c r="P31" s="142">
        <f>'DHE14-1'!K50</f>
        <v>5468762</v>
      </c>
    </row>
    <row r="32" spans="1:16">
      <c r="A32" s="138" t="str">
        <f>RIGHT('DHE14-1'!$D$8,4)</f>
        <v>2011</v>
      </c>
      <c r="B32" s="139" t="str">
        <f>VLOOKUP(D32,Institution!$A$2:$F$64,2,FALSE)</f>
        <v>178420</v>
      </c>
      <c r="C32" s="139">
        <f>VLOOKUP(D32,Institution!$A$2:$F$64,6,FALSE)</f>
        <v>1020</v>
      </c>
      <c r="D32" s="139" t="str">
        <f>'DHE14-1'!$D$5</f>
        <v>University of Missouri-St Louis</v>
      </c>
      <c r="E32" s="139" t="str">
        <f>'DHE14-1'!$D$6</f>
        <v>P4Y</v>
      </c>
      <c r="F32" s="139" t="str">
        <f>'DHE14-1'!A51</f>
        <v>Institutional</v>
      </c>
      <c r="G32" s="139" t="str">
        <f>'DHE14-1'!B51</f>
        <v>Grant</v>
      </c>
      <c r="H32" s="139" t="str">
        <f>'DHE14-1'!D51</f>
        <v>Non-Need-Based</v>
      </c>
      <c r="I32" s="139" t="str">
        <f>'DHE14-1'!C51</f>
        <v>Other</v>
      </c>
      <c r="J32" s="140">
        <f>'DHE14-1'!E51</f>
        <v>180</v>
      </c>
      <c r="K32" s="141">
        <f>'DHE14-1'!F51</f>
        <v>961</v>
      </c>
      <c r="L32" s="142">
        <f>'DHE14-1'!G51</f>
        <v>1912523</v>
      </c>
      <c r="M32" s="141">
        <f>'DHE14-1'!H51</f>
        <v>479</v>
      </c>
      <c r="N32" s="142">
        <f>'DHE14-1'!I51</f>
        <v>862297</v>
      </c>
      <c r="O32" s="141">
        <f>'DHE14-1'!J51</f>
        <v>1440</v>
      </c>
      <c r="P32" s="142">
        <f>'DHE14-1'!K51</f>
        <v>2774820</v>
      </c>
    </row>
    <row r="33" spans="1:16">
      <c r="A33" s="138" t="str">
        <f>RIGHT('DHE14-1'!$D$8,4)</f>
        <v>2011</v>
      </c>
      <c r="B33" s="139" t="str">
        <f>VLOOKUP(D33,Institution!$A$2:$F$64,2,FALSE)</f>
        <v>178420</v>
      </c>
      <c r="C33" s="139">
        <f>VLOOKUP(D33,Institution!$A$2:$F$64,6,FALSE)</f>
        <v>1020</v>
      </c>
      <c r="D33" s="139" t="str">
        <f>'DHE14-1'!$D$5</f>
        <v>University of Missouri-St Louis</v>
      </c>
      <c r="E33" s="139" t="str">
        <f>'DHE14-1'!$D$6</f>
        <v>P4Y</v>
      </c>
      <c r="F33" s="139" t="str">
        <f>'DHE14-1'!A53</f>
        <v>Institutional</v>
      </c>
      <c r="G33" s="139" t="str">
        <f>'DHE14-1'!B53</f>
        <v>Loans</v>
      </c>
      <c r="H33" s="139" t="str">
        <f>'DHE14-1'!D53</f>
        <v>Need</v>
      </c>
      <c r="I33" s="139" t="str">
        <f>'DHE14-1'!C53</f>
        <v>Need</v>
      </c>
      <c r="J33" s="140">
        <f>'DHE14-1'!E53</f>
        <v>190</v>
      </c>
      <c r="K33" s="141">
        <f>'DHE14-1'!F53</f>
        <v>0</v>
      </c>
      <c r="L33" s="142">
        <f>'DHE14-1'!G53</f>
        <v>0</v>
      </c>
      <c r="M33" s="141">
        <f>'DHE14-1'!H53</f>
        <v>0</v>
      </c>
      <c r="N33" s="142">
        <f>'DHE14-1'!I53</f>
        <v>0</v>
      </c>
      <c r="O33" s="141">
        <f>'DHE14-1'!J53</f>
        <v>0</v>
      </c>
      <c r="P33" s="142">
        <f>'DHE14-1'!K53</f>
        <v>0</v>
      </c>
    </row>
    <row r="34" spans="1:16">
      <c r="A34" s="138" t="str">
        <f>RIGHT('DHE14-1'!$D$8,4)</f>
        <v>2011</v>
      </c>
      <c r="B34" s="139" t="str">
        <f>VLOOKUP(D34,Institution!$A$2:$F$64,2,FALSE)</f>
        <v>178420</v>
      </c>
      <c r="C34" s="139">
        <f>VLOOKUP(D34,Institution!$A$2:$F$64,6,FALSE)</f>
        <v>1020</v>
      </c>
      <c r="D34" s="139" t="str">
        <f>'DHE14-1'!$D$5</f>
        <v>University of Missouri-St Louis</v>
      </c>
      <c r="E34" s="139" t="str">
        <f>'DHE14-1'!$D$6</f>
        <v>P4Y</v>
      </c>
      <c r="F34" s="139" t="str">
        <f>'DHE14-1'!A54</f>
        <v>Institutional</v>
      </c>
      <c r="G34" s="139" t="str">
        <f>'DHE14-1'!B54</f>
        <v>Loans</v>
      </c>
      <c r="H34" s="139" t="str">
        <f>'DHE14-1'!D54</f>
        <v>Non-Need-Based</v>
      </c>
      <c r="I34" s="139" t="str">
        <f>'DHE14-1'!C54</f>
        <v>Non-Need-Based</v>
      </c>
      <c r="J34" s="140">
        <f>'DHE14-1'!E54</f>
        <v>200</v>
      </c>
      <c r="K34" s="141">
        <f>'DHE14-1'!F54</f>
        <v>0</v>
      </c>
      <c r="L34" s="142">
        <f>'DHE14-1'!G54</f>
        <v>0</v>
      </c>
      <c r="M34" s="141">
        <f>'DHE14-1'!H54</f>
        <v>0</v>
      </c>
      <c r="N34" s="142">
        <f>'DHE14-1'!I54</f>
        <v>0</v>
      </c>
      <c r="O34" s="141">
        <f>'DHE14-1'!J54</f>
        <v>0</v>
      </c>
      <c r="P34" s="142">
        <f>'DHE14-1'!K54</f>
        <v>0</v>
      </c>
    </row>
    <row r="35" spans="1:16">
      <c r="A35" s="138" t="str">
        <f>RIGHT('DHE14-1'!$D$8,4)</f>
        <v>2011</v>
      </c>
      <c r="B35" s="139" t="str">
        <f>VLOOKUP(D35,Institution!$A$2:$F$64,2,FALSE)</f>
        <v>178420</v>
      </c>
      <c r="C35" s="139">
        <f>VLOOKUP(D35,Institution!$A$2:$F$64,6,FALSE)</f>
        <v>1020</v>
      </c>
      <c r="D35" s="139" t="str">
        <f>'DHE14-1'!$D$5</f>
        <v>University of Missouri-St Louis</v>
      </c>
      <c r="E35" s="139" t="str">
        <f>'DHE14-1'!$D$6</f>
        <v>P4Y</v>
      </c>
      <c r="F35" s="139" t="str">
        <f>'DHE14-1'!A56</f>
        <v>Institutional</v>
      </c>
      <c r="G35" s="139" t="str">
        <f>'DHE14-1'!B56</f>
        <v>Employment</v>
      </c>
      <c r="H35" s="139" t="str">
        <f>'DHE14-1'!D56</f>
        <v>Need</v>
      </c>
      <c r="I35" s="139" t="str">
        <f>'DHE14-1'!C56</f>
        <v>Need</v>
      </c>
      <c r="J35" s="140">
        <f>'DHE14-1'!E56</f>
        <v>210</v>
      </c>
      <c r="K35" s="141">
        <f>'DHE14-1'!F56</f>
        <v>0</v>
      </c>
      <c r="L35" s="142">
        <f>'DHE14-1'!G56</f>
        <v>0</v>
      </c>
      <c r="M35" s="141">
        <f>'DHE14-1'!H56</f>
        <v>0</v>
      </c>
      <c r="N35" s="142">
        <f>'DHE14-1'!I56</f>
        <v>0</v>
      </c>
      <c r="O35" s="141">
        <f>'DHE14-1'!J56</f>
        <v>0</v>
      </c>
      <c r="P35" s="142">
        <f>'DHE14-1'!K56</f>
        <v>0</v>
      </c>
    </row>
    <row r="36" spans="1:16">
      <c r="A36" s="138" t="str">
        <f>RIGHT('DHE14-1'!$D$8,4)</f>
        <v>2011</v>
      </c>
      <c r="B36" s="139" t="str">
        <f>VLOOKUP(D36,Institution!$A$2:$F$64,2,FALSE)</f>
        <v>178420</v>
      </c>
      <c r="C36" s="139">
        <f>VLOOKUP(D36,Institution!$A$2:$F$64,6,FALSE)</f>
        <v>1020</v>
      </c>
      <c r="D36" s="139" t="str">
        <f>'DHE14-1'!$D$5</f>
        <v>University of Missouri-St Louis</v>
      </c>
      <c r="E36" s="139" t="str">
        <f>'DHE14-1'!$D$6</f>
        <v>P4Y</v>
      </c>
      <c r="F36" s="139" t="str">
        <f>'DHE14-1'!A57</f>
        <v>Institutional</v>
      </c>
      <c r="G36" s="139" t="str">
        <f>'DHE14-1'!B57</f>
        <v>Employment</v>
      </c>
      <c r="H36" s="139" t="str">
        <f>'DHE14-1'!D57</f>
        <v>Non-Need-Based</v>
      </c>
      <c r="I36" s="139" t="str">
        <f>'DHE14-1'!C57</f>
        <v>Non-Need-Based</v>
      </c>
      <c r="J36" s="140">
        <f>'DHE14-1'!E57</f>
        <v>220</v>
      </c>
      <c r="K36" s="141">
        <f>'DHE14-1'!F57</f>
        <v>544</v>
      </c>
      <c r="L36" s="142">
        <f>'DHE14-1'!G57</f>
        <v>1469473</v>
      </c>
      <c r="M36" s="141">
        <f>'DHE14-1'!H57</f>
        <v>580</v>
      </c>
      <c r="N36" s="142">
        <f>'DHE14-1'!I57</f>
        <v>5273045</v>
      </c>
      <c r="O36" s="141">
        <f>'DHE14-1'!J57</f>
        <v>1124</v>
      </c>
      <c r="P36" s="142">
        <f>'DHE14-1'!K57</f>
        <v>6742518</v>
      </c>
    </row>
    <row r="37" spans="1:16">
      <c r="A37" s="138" t="str">
        <f>RIGHT('DHE14-1'!$D$8,4)</f>
        <v>2011</v>
      </c>
      <c r="B37" s="139" t="str">
        <f>VLOOKUP(D37,Institution!$A$2:$F$64,2,FALSE)</f>
        <v>178420</v>
      </c>
      <c r="C37" s="139">
        <f>VLOOKUP(D37,Institution!$A$2:$F$64,6,FALSE)</f>
        <v>1020</v>
      </c>
      <c r="D37" s="139" t="str">
        <f>'DHE14-1'!$D$5</f>
        <v>University of Missouri-St Louis</v>
      </c>
      <c r="E37" s="139" t="str">
        <f>'DHE14-1'!$D$6</f>
        <v>P4Y</v>
      </c>
      <c r="F37" s="139" t="str">
        <f>'DHE14-1'!A62</f>
        <v>State</v>
      </c>
      <c r="G37" s="139" t="str">
        <f>'DHE14-1'!B62</f>
        <v>Grant</v>
      </c>
      <c r="H37" s="139" t="str">
        <f>'DHE14-1'!D62</f>
        <v>Need</v>
      </c>
      <c r="I37" s="139" t="str">
        <f>'DHE14-1'!C62</f>
        <v>Access Missouri</v>
      </c>
      <c r="J37" s="140">
        <f>'DHE14-1'!E62</f>
        <v>245</v>
      </c>
      <c r="K37" s="141">
        <f>'DHE14-1'!F62</f>
        <v>1689</v>
      </c>
      <c r="L37" s="142">
        <f>'DHE14-1'!G62</f>
        <v>1467708</v>
      </c>
      <c r="M37" s="141">
        <f>'DHE14-1'!H62</f>
        <v>0</v>
      </c>
      <c r="N37" s="142">
        <f>'DHE14-1'!I62</f>
        <v>0</v>
      </c>
      <c r="O37" s="141">
        <f>'DHE14-1'!J62</f>
        <v>1689</v>
      </c>
      <c r="P37" s="142">
        <f>'DHE14-1'!K62</f>
        <v>1467708</v>
      </c>
    </row>
    <row r="38" spans="1:16">
      <c r="A38" s="138" t="str">
        <f>RIGHT('DHE14-1'!$D$8,4)</f>
        <v>2011</v>
      </c>
      <c r="B38" s="139" t="str">
        <f>VLOOKUP(D38,Institution!$A$2:$F$64,2,FALSE)</f>
        <v>178420</v>
      </c>
      <c r="C38" s="139">
        <f>VLOOKUP(D38,Institution!$A$2:$F$64,6,FALSE)</f>
        <v>1020</v>
      </c>
      <c r="D38" s="139" t="str">
        <f>'DHE14-1'!$D$5</f>
        <v>University of Missouri-St Louis</v>
      </c>
      <c r="E38" s="139" t="str">
        <f>'DHE14-1'!$D$6</f>
        <v>P4Y</v>
      </c>
      <c r="F38" s="139" t="str">
        <f>'DHE14-1'!A63</f>
        <v>State</v>
      </c>
      <c r="G38" s="139" t="str">
        <f>'DHE14-1'!B63</f>
        <v>Grant</v>
      </c>
      <c r="H38" s="139" t="str">
        <f>'DHE14-1'!D63</f>
        <v>Non-Need-Based</v>
      </c>
      <c r="I38" s="139" t="str">
        <f>'DHE14-1'!C63</f>
        <v>A-Plus</v>
      </c>
      <c r="J38" s="140">
        <f>'DHE14-1'!E63</f>
        <v>243</v>
      </c>
      <c r="K38" s="141">
        <f>'DHE14-1'!F63</f>
        <v>0</v>
      </c>
      <c r="L38" s="142">
        <f>'DHE14-1'!G63</f>
        <v>0</v>
      </c>
      <c r="M38" s="141">
        <f>'DHE14-1'!H63</f>
        <v>0</v>
      </c>
      <c r="N38" s="142">
        <f>'DHE14-1'!I63</f>
        <v>0</v>
      </c>
      <c r="O38" s="141">
        <f>'DHE14-1'!J63</f>
        <v>0</v>
      </c>
      <c r="P38" s="142">
        <f>'DHE14-1'!K63</f>
        <v>0</v>
      </c>
    </row>
    <row r="39" spans="1:16">
      <c r="A39" s="138" t="str">
        <f>RIGHT('DHE14-1'!$D$8,4)</f>
        <v>2011</v>
      </c>
      <c r="B39" s="139" t="str">
        <f>VLOOKUP(D39,Institution!$A$2:$F$64,2,FALSE)</f>
        <v>178420</v>
      </c>
      <c r="C39" s="139">
        <f>VLOOKUP(D39,Institution!$A$2:$F$64,6,FALSE)</f>
        <v>1020</v>
      </c>
      <c r="D39" s="139" t="str">
        <f>'DHE14-1'!$D$5</f>
        <v>University of Missouri-St Louis</v>
      </c>
      <c r="E39" s="139" t="str">
        <f>'DHE14-1'!$D$6</f>
        <v>P4Y</v>
      </c>
      <c r="F39" s="139" t="str">
        <f>'DHE14-1'!A64</f>
        <v>State</v>
      </c>
      <c r="G39" s="139" t="str">
        <f>'DHE14-1'!B64</f>
        <v>Grant</v>
      </c>
      <c r="H39" s="139" t="str">
        <f>'DHE14-1'!D64</f>
        <v>Need</v>
      </c>
      <c r="I39" s="139" t="str">
        <f>'DHE14-1'!C64</f>
        <v>GEAR-UP Scholarships</v>
      </c>
      <c r="J39" s="140">
        <f>'DHE14-1'!E64</f>
        <v>293</v>
      </c>
      <c r="K39" s="141">
        <f>'DHE14-1'!F64</f>
        <v>4</v>
      </c>
      <c r="L39" s="142">
        <f>'DHE14-1'!G64</f>
        <v>23600</v>
      </c>
      <c r="M39" s="141">
        <f>'DHE14-1'!H64</f>
        <v>0</v>
      </c>
      <c r="N39" s="142">
        <f>'DHE14-1'!I64</f>
        <v>0</v>
      </c>
      <c r="O39" s="141">
        <f>'DHE14-1'!J64</f>
        <v>4</v>
      </c>
      <c r="P39" s="142">
        <f>'DHE14-1'!K64</f>
        <v>23600</v>
      </c>
    </row>
    <row r="40" spans="1:16">
      <c r="A40" s="138" t="str">
        <f>RIGHT('DHE14-1'!$D$8,4)</f>
        <v>2011</v>
      </c>
      <c r="B40" s="139" t="str">
        <f>VLOOKUP(D40,Institution!$A$2:$F$64,2,FALSE)</f>
        <v>178420</v>
      </c>
      <c r="C40" s="139">
        <f>VLOOKUP(D40,Institution!$A$2:$F$64,6,FALSE)</f>
        <v>1020</v>
      </c>
      <c r="D40" s="139" t="str">
        <f>'DHE14-1'!$D$5</f>
        <v>University of Missouri-St Louis</v>
      </c>
      <c r="E40" s="139" t="str">
        <f>'DHE14-1'!$D$6</f>
        <v>P4Y</v>
      </c>
      <c r="F40" s="139" t="str">
        <f>'DHE14-1'!A65</f>
        <v>State</v>
      </c>
      <c r="G40" s="139" t="str">
        <f>'DHE14-1'!B65</f>
        <v>Grant</v>
      </c>
      <c r="H40" s="139" t="str">
        <f>'DHE14-1'!D65</f>
        <v>Non-Need-Based</v>
      </c>
      <c r="I40" s="139" t="str">
        <f>'DHE14-1'!C65</f>
        <v>Higher Education Academic Scholarships ("Bright Flight")</v>
      </c>
      <c r="J40" s="140">
        <f>'DHE14-1'!E65</f>
        <v>240</v>
      </c>
      <c r="K40" s="141">
        <f>'DHE14-1'!F65</f>
        <v>95</v>
      </c>
      <c r="L40" s="142">
        <f>'DHE14-1'!G65</f>
        <v>132750</v>
      </c>
      <c r="M40" s="141">
        <f>'DHE14-1'!H65</f>
        <v>0</v>
      </c>
      <c r="N40" s="142">
        <f>'DHE14-1'!I65</f>
        <v>0</v>
      </c>
      <c r="O40" s="141">
        <f>'DHE14-1'!J65</f>
        <v>95</v>
      </c>
      <c r="P40" s="142">
        <f>'DHE14-1'!K65</f>
        <v>132750</v>
      </c>
    </row>
    <row r="41" spans="1:16">
      <c r="A41" s="138" t="str">
        <f>RIGHT('DHE14-1'!$D$8,4)</f>
        <v>2011</v>
      </c>
      <c r="B41" s="139" t="str">
        <f>VLOOKUP(D41,Institution!$A$2:$F$64,2,FALSE)</f>
        <v>178420</v>
      </c>
      <c r="C41" s="139">
        <f>VLOOKUP(D41,Institution!$A$2:$F$64,6,FALSE)</f>
        <v>1020</v>
      </c>
      <c r="D41" s="139" t="str">
        <f>'DHE14-1'!$D$5</f>
        <v>University of Missouri-St Louis</v>
      </c>
      <c r="E41" s="139" t="str">
        <f>'DHE14-1'!$D$6</f>
        <v>P4Y</v>
      </c>
      <c r="F41" s="139" t="str">
        <f>'DHE14-1'!A66</f>
        <v>State</v>
      </c>
      <c r="G41" s="139" t="str">
        <f>'DHE14-1'!B66</f>
        <v>Grant</v>
      </c>
      <c r="H41" s="139" t="str">
        <f>'DHE14-1'!D66</f>
        <v>Need</v>
      </c>
      <c r="I41" s="139" t="str">
        <f>'DHE14-1'!C66</f>
        <v>Kids' Chance</v>
      </c>
      <c r="J41" s="140">
        <f>'DHE14-1'!E66</f>
        <v>244</v>
      </c>
      <c r="K41" s="141">
        <f>'DHE14-1'!F66</f>
        <v>0</v>
      </c>
      <c r="L41" s="142">
        <f>'DHE14-1'!G66</f>
        <v>0</v>
      </c>
      <c r="M41" s="141">
        <f>'DHE14-1'!H66</f>
        <v>0</v>
      </c>
      <c r="N41" s="142">
        <f>'DHE14-1'!I66</f>
        <v>0</v>
      </c>
      <c r="O41" s="141">
        <f>'DHE14-1'!J66</f>
        <v>0</v>
      </c>
      <c r="P41" s="142">
        <f>'DHE14-1'!K66</f>
        <v>0</v>
      </c>
    </row>
    <row r="42" spans="1:16">
      <c r="A42" s="138" t="str">
        <f>RIGHT('DHE14-1'!$D$8,4)</f>
        <v>2011</v>
      </c>
      <c r="B42" s="139" t="str">
        <f>VLOOKUP(D42,Institution!$A$2:$F$64,2,FALSE)</f>
        <v>178420</v>
      </c>
      <c r="C42" s="139">
        <f>VLOOKUP(D42,Institution!$A$2:$F$64,6,FALSE)</f>
        <v>1020</v>
      </c>
      <c r="D42" s="139" t="str">
        <f>'DHE14-1'!$D$5</f>
        <v>University of Missouri-St Louis</v>
      </c>
      <c r="E42" s="139" t="str">
        <f>'DHE14-1'!$D$6</f>
        <v>P4Y</v>
      </c>
      <c r="F42" s="139" t="str">
        <f>'DHE14-1'!A67</f>
        <v>State</v>
      </c>
      <c r="G42" s="139" t="str">
        <f>'DHE14-1'!B67</f>
        <v>Grant</v>
      </c>
      <c r="H42" s="139" t="str">
        <f>'DHE14-1'!D67</f>
        <v>Need</v>
      </c>
      <c r="I42" s="139" t="str">
        <f>'DHE14-1'!C67</f>
        <v>Marguerite Ross Barnett Scholarship</v>
      </c>
      <c r="J42" s="140">
        <f>'DHE14-1'!E67</f>
        <v>261</v>
      </c>
      <c r="K42" s="141">
        <f>'DHE14-1'!F67</f>
        <v>21</v>
      </c>
      <c r="L42" s="142">
        <f>'DHE14-1'!G67</f>
        <v>47155</v>
      </c>
      <c r="M42" s="141">
        <f>'DHE14-1'!H67</f>
        <v>0</v>
      </c>
      <c r="N42" s="142">
        <f>'DHE14-1'!I67</f>
        <v>0</v>
      </c>
      <c r="O42" s="141">
        <f>'DHE14-1'!J67</f>
        <v>21</v>
      </c>
      <c r="P42" s="142">
        <f>'DHE14-1'!K67</f>
        <v>47155</v>
      </c>
    </row>
    <row r="43" spans="1:16">
      <c r="A43" s="138" t="str">
        <f>RIGHT('DHE14-1'!$D$8,4)</f>
        <v>2011</v>
      </c>
      <c r="B43" s="139" t="str">
        <f>VLOOKUP(D43,Institution!$A$2:$F$64,2,FALSE)</f>
        <v>178420</v>
      </c>
      <c r="C43" s="139">
        <f>VLOOKUP(D43,Institution!$A$2:$F$64,6,FALSE)</f>
        <v>1020</v>
      </c>
      <c r="D43" s="139" t="str">
        <f>'DHE14-1'!$D$5</f>
        <v>University of Missouri-St Louis</v>
      </c>
      <c r="E43" s="139" t="str">
        <f>'DHE14-1'!$D$6</f>
        <v>P4Y</v>
      </c>
      <c r="F43" s="139" t="str">
        <f>'DHE14-1'!A68</f>
        <v>State</v>
      </c>
      <c r="G43" s="139" t="str">
        <f>'DHE14-1'!B68</f>
        <v>Grant</v>
      </c>
      <c r="H43" s="139" t="str">
        <f>'DHE14-1'!D68</f>
        <v>Non-Need-Based</v>
      </c>
      <c r="I43" s="139" t="str">
        <f>'DHE14-1'!C68</f>
        <v>Missouri Minority Teacher Scholarship</v>
      </c>
      <c r="J43" s="140">
        <f>'DHE14-1'!E68</f>
        <v>292</v>
      </c>
      <c r="K43" s="141">
        <f>'DHE14-1'!F68</f>
        <v>2</v>
      </c>
      <c r="L43" s="142">
        <f>'DHE14-1'!G68</f>
        <v>4000</v>
      </c>
      <c r="M43" s="141">
        <f>'DHE14-1'!H68</f>
        <v>0</v>
      </c>
      <c r="N43" s="142">
        <f>'DHE14-1'!I68</f>
        <v>0</v>
      </c>
      <c r="O43" s="141">
        <f>'DHE14-1'!J68</f>
        <v>2</v>
      </c>
      <c r="P43" s="142">
        <f>'DHE14-1'!K68</f>
        <v>4000</v>
      </c>
    </row>
    <row r="44" spans="1:16">
      <c r="A44" s="138" t="str">
        <f>RIGHT('DHE14-1'!$D$8,4)</f>
        <v>2011</v>
      </c>
      <c r="B44" s="139" t="str">
        <f>VLOOKUP(D44,Institution!$A$2:$F$64,2,FALSE)</f>
        <v>178420</v>
      </c>
      <c r="C44" s="139">
        <f>VLOOKUP(D44,Institution!$A$2:$F$64,6,FALSE)</f>
        <v>1020</v>
      </c>
      <c r="D44" s="139" t="str">
        <f>'DHE14-1'!$D$5</f>
        <v>University of Missouri-St Louis</v>
      </c>
      <c r="E44" s="139" t="str">
        <f>'DHE14-1'!$D$6</f>
        <v>P4Y</v>
      </c>
      <c r="F44" s="139" t="str">
        <f>'DHE14-1'!A69</f>
        <v>State</v>
      </c>
      <c r="G44" s="139" t="str">
        <f>'DHE14-1'!B69</f>
        <v>Grant</v>
      </c>
      <c r="H44" s="139" t="str">
        <f>'DHE14-1'!D69</f>
        <v>Non-Need-Based</v>
      </c>
      <c r="I44" s="139" t="str">
        <f>'DHE14-1'!C69</f>
        <v>Missouri Teacher Education Scholarship</v>
      </c>
      <c r="J44" s="140">
        <f>'DHE14-1'!E69</f>
        <v>270</v>
      </c>
      <c r="K44" s="141">
        <f>'DHE14-1'!F69</f>
        <v>0</v>
      </c>
      <c r="L44" s="142">
        <f>'DHE14-1'!G69</f>
        <v>0</v>
      </c>
      <c r="M44" s="141">
        <f>'DHE14-1'!H69</f>
        <v>0</v>
      </c>
      <c r="N44" s="142">
        <f>'DHE14-1'!I69</f>
        <v>0</v>
      </c>
      <c r="O44" s="141">
        <f>'DHE14-1'!J69</f>
        <v>0</v>
      </c>
      <c r="P44" s="142">
        <f>'DHE14-1'!K69</f>
        <v>0</v>
      </c>
    </row>
    <row r="45" spans="1:16">
      <c r="A45" s="138" t="str">
        <f>RIGHT('DHE14-1'!$D$8,4)</f>
        <v>2011</v>
      </c>
      <c r="B45" s="139" t="str">
        <f>VLOOKUP(D45,Institution!$A$2:$F$64,2,FALSE)</f>
        <v>178420</v>
      </c>
      <c r="C45" s="139">
        <f>VLOOKUP(D45,Institution!$A$2:$F$64,6,FALSE)</f>
        <v>1020</v>
      </c>
      <c r="D45" s="139" t="str">
        <f>'DHE14-1'!$D$5</f>
        <v>University of Missouri-St Louis</v>
      </c>
      <c r="E45" s="139" t="str">
        <f>'DHE14-1'!$D$6</f>
        <v>P4Y</v>
      </c>
      <c r="F45" s="139" t="str">
        <f>'DHE14-1'!A70</f>
        <v>State</v>
      </c>
      <c r="G45" s="139" t="str">
        <f>'DHE14-1'!B70</f>
        <v>Grant</v>
      </c>
      <c r="H45" s="139" t="str">
        <f>'DHE14-1'!D70</f>
        <v>Non-Need-Based</v>
      </c>
      <c r="I45" s="139" t="str">
        <f>'DHE14-1'!C70</f>
        <v>Public Service Officer/Employee's Child Survivor Grants</v>
      </c>
      <c r="J45" s="140">
        <f>'DHE14-1'!E70</f>
        <v>260</v>
      </c>
      <c r="K45" s="141">
        <f>'DHE14-1'!F70</f>
        <v>0</v>
      </c>
      <c r="L45" s="142">
        <f>'DHE14-1'!G70</f>
        <v>0</v>
      </c>
      <c r="M45" s="141">
        <f>'DHE14-1'!H70</f>
        <v>0</v>
      </c>
      <c r="N45" s="142">
        <f>'DHE14-1'!I70</f>
        <v>0</v>
      </c>
      <c r="O45" s="141">
        <f>'DHE14-1'!J70</f>
        <v>0</v>
      </c>
      <c r="P45" s="142">
        <f>'DHE14-1'!K70</f>
        <v>0</v>
      </c>
    </row>
    <row r="46" spans="1:16">
      <c r="A46" s="138" t="str">
        <f>RIGHT('DHE14-1'!$D$8,4)</f>
        <v>2011</v>
      </c>
      <c r="B46" s="139" t="str">
        <f>VLOOKUP(D46,Institution!$A$2:$F$64,2,FALSE)</f>
        <v>178420</v>
      </c>
      <c r="C46" s="139">
        <f>VLOOKUP(D46,Institution!$A$2:$F$64,6,FALSE)</f>
        <v>1020</v>
      </c>
      <c r="D46" s="139" t="str">
        <f>'DHE14-1'!$D$5</f>
        <v>University of Missouri-St Louis</v>
      </c>
      <c r="E46" s="139" t="str">
        <f>'DHE14-1'!$D$6</f>
        <v>P4Y</v>
      </c>
      <c r="F46" s="139" t="str">
        <f>'DHE14-1'!A71</f>
        <v>State</v>
      </c>
      <c r="G46" s="139" t="str">
        <f>'DHE14-1'!B71</f>
        <v>Grant</v>
      </c>
      <c r="H46" s="139" t="str">
        <f>'DHE14-1'!D71</f>
        <v>Non-Need-Based</v>
      </c>
      <c r="I46" s="139" t="str">
        <f>'DHE14-1'!C71</f>
        <v>Robert Byrd Scholarships</v>
      </c>
      <c r="J46" s="140">
        <f>'DHE14-1'!E71</f>
        <v>280</v>
      </c>
      <c r="K46" s="141">
        <f>'DHE14-1'!F71</f>
        <v>0</v>
      </c>
      <c r="L46" s="142">
        <f>'DHE14-1'!G71</f>
        <v>0</v>
      </c>
      <c r="M46" s="141">
        <f>'DHE14-1'!H71</f>
        <v>0</v>
      </c>
      <c r="N46" s="142">
        <f>'DHE14-1'!I71</f>
        <v>0</v>
      </c>
      <c r="O46" s="141">
        <f>'DHE14-1'!J71</f>
        <v>0</v>
      </c>
      <c r="P46" s="142">
        <f>'DHE14-1'!K71</f>
        <v>0</v>
      </c>
    </row>
    <row r="47" spans="1:16">
      <c r="A47" s="138" t="str">
        <f>RIGHT('DHE14-1'!$D$8,4)</f>
        <v>2011</v>
      </c>
      <c r="B47" s="139" t="str">
        <f>VLOOKUP(D47,Institution!$A$2:$F$64,2,FALSE)</f>
        <v>178420</v>
      </c>
      <c r="C47" s="139">
        <f>VLOOKUP(D47,Institution!$A$2:$F$64,6,FALSE)</f>
        <v>1020</v>
      </c>
      <c r="D47" s="139" t="str">
        <f>'DHE14-1'!$D$5</f>
        <v>University of Missouri-St Louis</v>
      </c>
      <c r="E47" s="139" t="str">
        <f>'DHE14-1'!$D$6</f>
        <v>P4Y</v>
      </c>
      <c r="F47" s="139" t="str">
        <f>'DHE14-1'!A72</f>
        <v>State</v>
      </c>
      <c r="G47" s="139" t="str">
        <f>'DHE14-1'!B72</f>
        <v>Grant</v>
      </c>
      <c r="H47" s="139" t="str">
        <f>'DHE14-1'!D72</f>
        <v>Non-Need-Based</v>
      </c>
      <c r="I47" s="139" t="str">
        <f>'DHE14-1'!C72</f>
        <v xml:space="preserve">Vietnam Veteran Survivor Grant </v>
      </c>
      <c r="J47" s="140">
        <f>'DHE14-1'!E72</f>
        <v>283</v>
      </c>
      <c r="K47" s="141">
        <f>'DHE14-1'!F72</f>
        <v>0</v>
      </c>
      <c r="L47" s="142">
        <f>'DHE14-1'!G72</f>
        <v>0</v>
      </c>
      <c r="M47" s="141">
        <f>'DHE14-1'!H72</f>
        <v>0</v>
      </c>
      <c r="N47" s="142">
        <f>'DHE14-1'!I72</f>
        <v>0</v>
      </c>
      <c r="O47" s="141">
        <f>'DHE14-1'!J72</f>
        <v>0</v>
      </c>
      <c r="P47" s="142">
        <f>'DHE14-1'!K72</f>
        <v>0</v>
      </c>
    </row>
    <row r="48" spans="1:16">
      <c r="A48" s="138" t="str">
        <f>RIGHT('DHE14-1'!$D$8,4)</f>
        <v>2011</v>
      </c>
      <c r="B48" s="139" t="str">
        <f>VLOOKUP(D48,Institution!$A$2:$F$64,2,FALSE)</f>
        <v>178420</v>
      </c>
      <c r="C48" s="139">
        <f>VLOOKUP(D48,Institution!$A$2:$F$64,6,FALSE)</f>
        <v>1020</v>
      </c>
      <c r="D48" s="139" t="str">
        <f>'DHE14-1'!$D$5</f>
        <v>University of Missouri-St Louis</v>
      </c>
      <c r="E48" s="139" t="str">
        <f>'DHE14-1'!$D$6</f>
        <v>P4Y</v>
      </c>
      <c r="F48" s="139" t="str">
        <f>'DHE14-1'!A73</f>
        <v>State</v>
      </c>
      <c r="G48" s="139" t="str">
        <f>'DHE14-1'!B73</f>
        <v>Grant</v>
      </c>
      <c r="H48" s="139" t="str">
        <f>'DHE14-1'!D73</f>
        <v>Need</v>
      </c>
      <c r="I48" s="139" t="str">
        <f>'DHE14-1'!C73</f>
        <v>Vocational Rehabilitation</v>
      </c>
      <c r="J48" s="140">
        <f>'DHE14-1'!E73</f>
        <v>281</v>
      </c>
      <c r="K48" s="141">
        <f>'DHE14-1'!F73</f>
        <v>70</v>
      </c>
      <c r="L48" s="142">
        <f>'DHE14-1'!G73</f>
        <v>169175.04000000001</v>
      </c>
      <c r="M48" s="141">
        <f>'DHE14-1'!H73</f>
        <v>9</v>
      </c>
      <c r="N48" s="142">
        <f>'DHE14-1'!I73</f>
        <v>41938.730000000003</v>
      </c>
      <c r="O48" s="141">
        <f>'DHE14-1'!J73</f>
        <v>79</v>
      </c>
      <c r="P48" s="142">
        <f>'DHE14-1'!K73</f>
        <v>211113.77000000002</v>
      </c>
    </row>
    <row r="49" spans="1:16">
      <c r="A49" s="138" t="str">
        <f>RIGHT('DHE14-1'!$D$8,4)</f>
        <v>2011</v>
      </c>
      <c r="B49" s="139" t="str">
        <f>VLOOKUP(D49,Institution!$A$2:$F$64,2,FALSE)</f>
        <v>178420</v>
      </c>
      <c r="C49" s="139">
        <f>VLOOKUP(D49,Institution!$A$2:$F$64,6,FALSE)</f>
        <v>1020</v>
      </c>
      <c r="D49" s="139" t="str">
        <f>'DHE14-1'!$D$5</f>
        <v>University of Missouri-St Louis</v>
      </c>
      <c r="E49" s="139" t="str">
        <f>'DHE14-1'!$D$6</f>
        <v>P4Y</v>
      </c>
      <c r="F49" s="139" t="str">
        <f>'DHE14-1'!A74</f>
        <v>State</v>
      </c>
      <c r="G49" s="139" t="str">
        <f>'DHE14-1'!B74</f>
        <v>Grant</v>
      </c>
      <c r="H49" s="139" t="str">
        <f>'DHE14-1'!D74</f>
        <v>Need</v>
      </c>
      <c r="I49" s="139" t="str">
        <f>'DHE14-1'!C74</f>
        <v>Other, Need-Based</v>
      </c>
      <c r="J49" s="140">
        <f>'DHE14-1'!E74</f>
        <v>301</v>
      </c>
      <c r="K49" s="141">
        <f>'DHE14-1'!F74</f>
        <v>0</v>
      </c>
      <c r="L49" s="142">
        <f>'DHE14-1'!G74</f>
        <v>0</v>
      </c>
      <c r="M49" s="141">
        <f>'DHE14-1'!H74</f>
        <v>0</v>
      </c>
      <c r="N49" s="142">
        <f>'DHE14-1'!I74</f>
        <v>0</v>
      </c>
      <c r="O49" s="141">
        <f>'DHE14-1'!J74</f>
        <v>0</v>
      </c>
      <c r="P49" s="142">
        <f>'DHE14-1'!K74</f>
        <v>0</v>
      </c>
    </row>
    <row r="50" spans="1:16">
      <c r="A50" s="138" t="str">
        <f>RIGHT('DHE14-1'!$D$8,4)</f>
        <v>2011</v>
      </c>
      <c r="B50" s="139" t="str">
        <f>VLOOKUP(D50,Institution!$A$2:$F$64,2,FALSE)</f>
        <v>178420</v>
      </c>
      <c r="C50" s="139">
        <f>VLOOKUP(D50,Institution!$A$2:$F$64,6,FALSE)</f>
        <v>1020</v>
      </c>
      <c r="D50" s="139" t="str">
        <f>'DHE14-1'!$D$5</f>
        <v>University of Missouri-St Louis</v>
      </c>
      <c r="E50" s="139" t="str">
        <f>'DHE14-1'!$D$6</f>
        <v>P4Y</v>
      </c>
      <c r="F50" s="139" t="str">
        <f>'DHE14-1'!A75</f>
        <v>State</v>
      </c>
      <c r="G50" s="139" t="str">
        <f>'DHE14-1'!B75</f>
        <v>Grant</v>
      </c>
      <c r="H50" s="139" t="str">
        <f>'DHE14-1'!D75</f>
        <v>Non-Need-Based</v>
      </c>
      <c r="I50" s="139" t="str">
        <f>'DHE14-1'!C75</f>
        <v>Other, Non-Need-Based</v>
      </c>
      <c r="J50" s="140">
        <f>'DHE14-1'!E75</f>
        <v>302</v>
      </c>
      <c r="K50" s="141">
        <f>'DHE14-1'!F75</f>
        <v>48</v>
      </c>
      <c r="L50" s="142">
        <f>'DHE14-1'!G75</f>
        <v>206802</v>
      </c>
      <c r="M50" s="141">
        <f>'DHE14-1'!H75</f>
        <v>1</v>
      </c>
      <c r="N50" s="142">
        <f>'DHE14-1'!I75</f>
        <v>3240</v>
      </c>
      <c r="O50" s="141">
        <f>'DHE14-1'!J75</f>
        <v>49</v>
      </c>
      <c r="P50" s="142">
        <f>'DHE14-1'!K75</f>
        <v>210042</v>
      </c>
    </row>
    <row r="51" spans="1:16">
      <c r="A51" s="138" t="str">
        <f>RIGHT('DHE14-1'!$D$8,4)</f>
        <v>2011</v>
      </c>
      <c r="B51" s="139" t="str">
        <f>VLOOKUP(D51,Institution!$A$2:$F$64,2,FALSE)</f>
        <v>178420</v>
      </c>
      <c r="C51" s="139">
        <f>VLOOKUP(D51,Institution!$A$2:$F$64,6,FALSE)</f>
        <v>1020</v>
      </c>
      <c r="D51" s="139" t="str">
        <f>'DHE14-1'!$D$5</f>
        <v>University of Missouri-St Louis</v>
      </c>
      <c r="E51" s="139" t="str">
        <f>'DHE14-1'!$D$6</f>
        <v>P4Y</v>
      </c>
      <c r="F51" s="139" t="str">
        <f>'DHE14-1'!A77</f>
        <v>State</v>
      </c>
      <c r="G51" s="139" t="str">
        <f>'DHE14-1'!B77</f>
        <v>Loan</v>
      </c>
      <c r="H51" s="139" t="str">
        <f>'DHE14-1'!D77</f>
        <v>Non-Need-Based</v>
      </c>
      <c r="I51" s="139" t="str">
        <f>'DHE14-1'!C77</f>
        <v>Health Profession Nursing Student Loans</v>
      </c>
      <c r="J51" s="140">
        <f>'DHE14-1'!E77</f>
        <v>290</v>
      </c>
      <c r="K51" s="141">
        <f>'DHE14-1'!F77</f>
        <v>0</v>
      </c>
      <c r="L51" s="142">
        <f>'DHE14-1'!G77</f>
        <v>0</v>
      </c>
      <c r="M51" s="141">
        <f>'DHE14-1'!H77</f>
        <v>0</v>
      </c>
      <c r="N51" s="142">
        <f>'DHE14-1'!I77</f>
        <v>0</v>
      </c>
      <c r="O51" s="141">
        <f>'DHE14-1'!J77</f>
        <v>0</v>
      </c>
      <c r="P51" s="142">
        <f>'DHE14-1'!K77</f>
        <v>0</v>
      </c>
    </row>
    <row r="52" spans="1:16">
      <c r="A52" s="138" t="str">
        <f>RIGHT('DHE14-1'!$D$8,4)</f>
        <v>2011</v>
      </c>
      <c r="B52" s="139" t="str">
        <f>VLOOKUP(D52,Institution!$A$2:$F$64,2,FALSE)</f>
        <v>178420</v>
      </c>
      <c r="C52" s="139">
        <f>VLOOKUP(D52,Institution!$A$2:$F$64,6,FALSE)</f>
        <v>1020</v>
      </c>
      <c r="D52" s="139" t="str">
        <f>'DHE14-1'!$D$5</f>
        <v>University of Missouri-St Louis</v>
      </c>
      <c r="E52" s="139" t="str">
        <f>'DHE14-1'!$D$6</f>
        <v>P4Y</v>
      </c>
      <c r="F52" s="139" t="str">
        <f>'DHE14-1'!A78</f>
        <v>State</v>
      </c>
      <c r="G52" s="139" t="str">
        <f>'DHE14-1'!B78</f>
        <v>Loan</v>
      </c>
      <c r="H52" s="139" t="str">
        <f>'DHE14-1'!D78</f>
        <v>Non-Need-Based</v>
      </c>
      <c r="I52" s="139" t="str">
        <f>'DHE14-1'!C78</f>
        <v>PRIMO Loan Missouri Dept. of Health and Senior Services</v>
      </c>
      <c r="J52" s="140">
        <f>'DHE14-1'!E78</f>
        <v>291</v>
      </c>
      <c r="K52" s="141">
        <f>'DHE14-1'!F78</f>
        <v>0</v>
      </c>
      <c r="L52" s="142">
        <f>'DHE14-1'!G78</f>
        <v>0</v>
      </c>
      <c r="M52" s="141">
        <f>'DHE14-1'!H78</f>
        <v>0</v>
      </c>
      <c r="N52" s="142">
        <f>'DHE14-1'!I78</f>
        <v>0</v>
      </c>
      <c r="O52" s="141">
        <f>'DHE14-1'!J78</f>
        <v>0</v>
      </c>
      <c r="P52" s="142">
        <f>'DHE14-1'!K78</f>
        <v>0</v>
      </c>
    </row>
    <row r="53" spans="1:16">
      <c r="A53" s="138" t="str">
        <f>RIGHT('DHE14-1'!$D$8,4)</f>
        <v>2011</v>
      </c>
      <c r="B53" s="139" t="str">
        <f>VLOOKUP(D53,Institution!$A$2:$F$64,2,FALSE)</f>
        <v>178420</v>
      </c>
      <c r="C53" s="139">
        <f>VLOOKUP(D53,Institution!$A$2:$F$64,6,FALSE)</f>
        <v>1020</v>
      </c>
      <c r="D53" s="139" t="str">
        <f>'DHE14-1'!$D$5</f>
        <v>University of Missouri-St Louis</v>
      </c>
      <c r="E53" s="139" t="str">
        <f>'DHE14-1'!$D$6</f>
        <v>P4Y</v>
      </c>
      <c r="F53" s="139" t="str">
        <f>'DHE14-1'!A79</f>
        <v>State</v>
      </c>
      <c r="G53" s="139" t="str">
        <f>'DHE14-1'!B79</f>
        <v>Loan</v>
      </c>
      <c r="H53" s="139" t="str">
        <f>'DHE14-1'!D79</f>
        <v>Need</v>
      </c>
      <c r="I53" s="139" t="str">
        <f>'DHE14-1'!C79</f>
        <v>Other, Need-Based</v>
      </c>
      <c r="J53" s="140">
        <f>'DHE14-1'!E79</f>
        <v>303</v>
      </c>
      <c r="K53" s="141">
        <f>'DHE14-1'!F79</f>
        <v>0</v>
      </c>
      <c r="L53" s="142">
        <f>'DHE14-1'!G79</f>
        <v>0</v>
      </c>
      <c r="M53" s="141">
        <f>'DHE14-1'!H79</f>
        <v>0</v>
      </c>
      <c r="N53" s="142">
        <f>'DHE14-1'!I79</f>
        <v>0</v>
      </c>
      <c r="O53" s="141">
        <f>'DHE14-1'!J79</f>
        <v>0</v>
      </c>
      <c r="P53" s="142">
        <f>'DHE14-1'!K79</f>
        <v>0</v>
      </c>
    </row>
    <row r="54" spans="1:16">
      <c r="A54" s="138" t="str">
        <f>RIGHT('DHE14-1'!$D$8,4)</f>
        <v>2011</v>
      </c>
      <c r="B54" s="139" t="str">
        <f>VLOOKUP(D54,Institution!$A$2:$F$64,2,FALSE)</f>
        <v>178420</v>
      </c>
      <c r="C54" s="139">
        <f>VLOOKUP(D54,Institution!$A$2:$F$64,6,FALSE)</f>
        <v>1020</v>
      </c>
      <c r="D54" s="139" t="str">
        <f>'DHE14-1'!$D$5</f>
        <v>University of Missouri-St Louis</v>
      </c>
      <c r="E54" s="139" t="str">
        <f>'DHE14-1'!$D$6</f>
        <v>P4Y</v>
      </c>
      <c r="F54" s="139" t="str">
        <f>'DHE14-1'!A80</f>
        <v>State</v>
      </c>
      <c r="G54" s="139" t="str">
        <f>'DHE14-1'!B80</f>
        <v>Loan</v>
      </c>
      <c r="H54" s="139" t="str">
        <f>'DHE14-1'!D80</f>
        <v>Non-Need-Based</v>
      </c>
      <c r="I54" s="139" t="str">
        <f>'DHE14-1'!C80</f>
        <v>Other, Non-Need-Based</v>
      </c>
      <c r="J54" s="140">
        <f>'DHE14-1'!E80</f>
        <v>304</v>
      </c>
      <c r="K54" s="141">
        <f>'DHE14-1'!F80</f>
        <v>0</v>
      </c>
      <c r="L54" s="142">
        <f>'DHE14-1'!G80</f>
        <v>0</v>
      </c>
      <c r="M54" s="141">
        <f>'DHE14-1'!H80</f>
        <v>0</v>
      </c>
      <c r="N54" s="142">
        <f>'DHE14-1'!I80</f>
        <v>0</v>
      </c>
      <c r="O54" s="141">
        <f>'DHE14-1'!J80</f>
        <v>0</v>
      </c>
      <c r="P54" s="142">
        <f>'DHE14-1'!K80</f>
        <v>0</v>
      </c>
    </row>
    <row r="55" spans="1:16">
      <c r="A55" s="138" t="str">
        <f>RIGHT('DHE14-1'!$D$8,4)</f>
        <v>2011</v>
      </c>
      <c r="B55" s="139" t="str">
        <f>VLOOKUP(D55,Institution!$A$2:$F$64,2,FALSE)</f>
        <v>178420</v>
      </c>
      <c r="C55" s="139">
        <f>VLOOKUP(D55,Institution!$A$2:$F$64,6,FALSE)</f>
        <v>1020</v>
      </c>
      <c r="D55" s="139" t="str">
        <f>'DHE14-1'!$D$5</f>
        <v>University of Missouri-St Louis</v>
      </c>
      <c r="E55" s="139" t="str">
        <f>'DHE14-1'!$D$6</f>
        <v>P4Y</v>
      </c>
      <c r="F55" s="139" t="str">
        <f>'DHE14-1'!A82</f>
        <v>State IMF</v>
      </c>
      <c r="G55" s="139" t="str">
        <f>'DHE14-1'!B82</f>
        <v>IMF</v>
      </c>
      <c r="H55" s="139">
        <f>'DHE14-1'!D82</f>
        <v>0</v>
      </c>
      <c r="I55" s="139" t="str">
        <f>'DHE14-1'!C82</f>
        <v>Institutional Matching Funds</v>
      </c>
      <c r="J55" s="140">
        <f>'DHE14-1'!E82</f>
        <v>310</v>
      </c>
      <c r="K55" s="141">
        <f>'DHE14-1'!F82</f>
        <v>0</v>
      </c>
      <c r="L55" s="142">
        <f>'DHE14-1'!G82</f>
        <v>2000</v>
      </c>
      <c r="M55" s="141">
        <f>'DHE14-1'!H82</f>
        <v>0</v>
      </c>
      <c r="N55" s="142">
        <f>'DHE14-1'!I82</f>
        <v>0</v>
      </c>
      <c r="O55" s="141">
        <f>'DHE14-1'!J82</f>
        <v>0</v>
      </c>
      <c r="P55" s="142">
        <f>'DHE14-1'!K82</f>
        <v>2000</v>
      </c>
    </row>
    <row r="56" spans="1:16">
      <c r="A56" s="138" t="str">
        <f>RIGHT('DHE14-1'!$D$8,4)</f>
        <v>2011</v>
      </c>
      <c r="B56" s="139" t="str">
        <f>VLOOKUP(D56,Institution!$A$2:$F$64,2,FALSE)</f>
        <v>178420</v>
      </c>
      <c r="C56" s="139">
        <f>VLOOKUP(D56,Institution!$A$2:$F$64,6,FALSE)</f>
        <v>1020</v>
      </c>
      <c r="D56" s="139" t="str">
        <f>'DHE14-1'!$D$5</f>
        <v>University of Missouri-St Louis</v>
      </c>
      <c r="E56" s="139" t="str">
        <f>'DHE14-1'!$D$6</f>
        <v>P4Y</v>
      </c>
      <c r="F56" s="139" t="str">
        <f>'DHE14-1'!A87</f>
        <v>Other</v>
      </c>
      <c r="G56" s="139" t="str">
        <f>'DHE14-1'!B87</f>
        <v>Grant</v>
      </c>
      <c r="H56" s="139" t="str">
        <f>'DHE14-1'!D87</f>
        <v>Need</v>
      </c>
      <c r="I56" s="139" t="str">
        <f>'DHE14-1'!C87</f>
        <v>Need-Based</v>
      </c>
      <c r="J56" s="140">
        <f>'DHE14-1'!E87</f>
        <v>323</v>
      </c>
      <c r="K56" s="141">
        <f>'DHE14-1'!F87</f>
        <v>2</v>
      </c>
      <c r="L56" s="142">
        <f>'DHE14-1'!G87</f>
        <v>7050</v>
      </c>
      <c r="M56" s="141">
        <f>'DHE14-1'!H87</f>
        <v>0</v>
      </c>
      <c r="N56" s="142">
        <f>'DHE14-1'!I87</f>
        <v>0</v>
      </c>
      <c r="O56" s="141">
        <f>'DHE14-1'!J87</f>
        <v>2</v>
      </c>
      <c r="P56" s="142">
        <f>'DHE14-1'!K87</f>
        <v>7050</v>
      </c>
    </row>
    <row r="57" spans="1:16">
      <c r="A57" s="138" t="str">
        <f>RIGHT('DHE14-1'!$D$8,4)</f>
        <v>2011</v>
      </c>
      <c r="B57" s="139" t="str">
        <f>VLOOKUP(D57,Institution!$A$2:$F$64,2,FALSE)</f>
        <v>178420</v>
      </c>
      <c r="C57" s="139">
        <f>VLOOKUP(D57,Institution!$A$2:$F$64,6,FALSE)</f>
        <v>1020</v>
      </c>
      <c r="D57" s="139" t="str">
        <f>'DHE14-1'!$D$5</f>
        <v>University of Missouri-St Louis</v>
      </c>
      <c r="E57" s="139" t="str">
        <f>'DHE14-1'!$D$6</f>
        <v>P4Y</v>
      </c>
      <c r="F57" s="139" t="str">
        <f>'DHE14-1'!A88</f>
        <v>Other</v>
      </c>
      <c r="G57" s="139" t="str">
        <f>'DHE14-1'!B88</f>
        <v>Grant</v>
      </c>
      <c r="H57" s="139" t="str">
        <f>'DHE14-1'!D88</f>
        <v>Non-Need-Based</v>
      </c>
      <c r="I57" s="139" t="str">
        <f>'DHE14-1'!C88</f>
        <v>Non-Need Based</v>
      </c>
      <c r="J57" s="140">
        <f>'DHE14-1'!E88</f>
        <v>324</v>
      </c>
      <c r="K57" s="141">
        <f>'DHE14-1'!F88</f>
        <v>518</v>
      </c>
      <c r="L57" s="142">
        <f>'DHE14-1'!G88</f>
        <v>1486428.47</v>
      </c>
      <c r="M57" s="141">
        <f>'DHE14-1'!H88</f>
        <v>312</v>
      </c>
      <c r="N57" s="142">
        <f>'DHE14-1'!I88</f>
        <v>1263431.01</v>
      </c>
      <c r="O57" s="141">
        <f>'DHE14-1'!J88</f>
        <v>830</v>
      </c>
      <c r="P57" s="142">
        <f>'DHE14-1'!K88</f>
        <v>2749859.48</v>
      </c>
    </row>
    <row r="58" spans="1:16">
      <c r="A58" s="138" t="str">
        <f>RIGHT('DHE14-1'!$D$8,4)</f>
        <v>2011</v>
      </c>
      <c r="B58" s="139" t="str">
        <f>VLOOKUP(D58,Institution!$A$2:$F$64,2,FALSE)</f>
        <v>178420</v>
      </c>
      <c r="C58" s="139">
        <f>VLOOKUP(D58,Institution!$A$2:$F$64,6,FALSE)</f>
        <v>1020</v>
      </c>
      <c r="D58" s="139" t="str">
        <f>'DHE14-1'!$D$5</f>
        <v>University of Missouri-St Louis</v>
      </c>
      <c r="E58" s="139" t="str">
        <f>'DHE14-1'!$D$6</f>
        <v>P4Y</v>
      </c>
      <c r="F58" s="139" t="str">
        <f>'DHE14-1'!A90</f>
        <v>Other</v>
      </c>
      <c r="G58" s="139" t="str">
        <f>'DHE14-1'!B90</f>
        <v>Loan</v>
      </c>
      <c r="H58" s="139" t="str">
        <f>'DHE14-1'!D90</f>
        <v>Non-Need-Based</v>
      </c>
      <c r="I58" s="139" t="str">
        <f>'DHE14-1'!C90</f>
        <v>Alternative Loan Programs</v>
      </c>
      <c r="J58" s="140">
        <f>'DHE14-1'!E90</f>
        <v>322</v>
      </c>
      <c r="K58" s="141">
        <f>'DHE14-1'!F90</f>
        <v>318</v>
      </c>
      <c r="L58" s="142">
        <f>'DHE14-1'!G90</f>
        <v>2393059</v>
      </c>
      <c r="M58" s="141">
        <f>'DHE14-1'!H90</f>
        <v>26</v>
      </c>
      <c r="N58" s="142">
        <f>'DHE14-1'!I90</f>
        <v>148160</v>
      </c>
      <c r="O58" s="141">
        <f>'DHE14-1'!J90</f>
        <v>344</v>
      </c>
      <c r="P58" s="142">
        <f>'DHE14-1'!K90</f>
        <v>2541219</v>
      </c>
    </row>
    <row r="59" spans="1:16">
      <c r="A59" s="138" t="str">
        <f>RIGHT('DHE14-1'!$D$8,4)</f>
        <v>2011</v>
      </c>
      <c r="B59" s="139" t="str">
        <f>VLOOKUP(D59,Institution!$A$2:$F$64,2,FALSE)</f>
        <v>178420</v>
      </c>
      <c r="C59" s="139">
        <f>VLOOKUP(D59,Institution!$A$2:$F$64,6,FALSE)</f>
        <v>1020</v>
      </c>
      <c r="D59" s="139" t="str">
        <f>'DHE14-1'!$D$5</f>
        <v>University of Missouri-St Louis</v>
      </c>
      <c r="E59" s="139" t="str">
        <f>'DHE14-1'!$D$6</f>
        <v>P4Y</v>
      </c>
      <c r="F59" s="139" t="str">
        <f>'DHE14-1'!A92</f>
        <v>Other</v>
      </c>
      <c r="G59" s="139" t="str">
        <f>'DHE14-1'!B92</f>
        <v>Loan</v>
      </c>
      <c r="H59" s="139" t="str">
        <f>'DHE14-1'!D92</f>
        <v>Non-Need-Based</v>
      </c>
      <c r="I59" s="139" t="str">
        <f>'DHE14-1'!C92</f>
        <v>Other</v>
      </c>
      <c r="J59" s="140">
        <f>'DHE14-1'!E92</f>
        <v>325</v>
      </c>
      <c r="K59" s="141">
        <f>'DHE14-1'!F92</f>
        <v>0</v>
      </c>
      <c r="L59" s="142">
        <f>'DHE14-1'!G92</f>
        <v>0</v>
      </c>
      <c r="M59" s="141">
        <f>'DHE14-1'!H92</f>
        <v>0</v>
      </c>
      <c r="N59" s="142">
        <f>'DHE14-1'!I92</f>
        <v>0</v>
      </c>
      <c r="O59" s="141">
        <f>'DHE14-1'!J92</f>
        <v>0</v>
      </c>
      <c r="P59" s="142">
        <f>'DHE14-1'!K92</f>
        <v>0</v>
      </c>
    </row>
    <row r="60" spans="1:16">
      <c r="A60" s="138" t="str">
        <f>RIGHT('DHE14-1'!$D$8,4)</f>
        <v>2011</v>
      </c>
      <c r="B60" s="139" t="str">
        <f>VLOOKUP(D60,Institution!$A$2:$F$64,2,FALSE)</f>
        <v>178420</v>
      </c>
      <c r="C60" s="139">
        <f>VLOOKUP(D60,Institution!$A$2:$F$64,6,FALSE)</f>
        <v>1020</v>
      </c>
      <c r="D60" s="139" t="str">
        <f>'DHE14-1'!$D$5</f>
        <v>University of Missouri-St Louis</v>
      </c>
      <c r="E60" s="139" t="str">
        <f>'DHE14-1'!$D$6</f>
        <v>P4Y</v>
      </c>
      <c r="F60" s="139" t="str">
        <f>'DHE14-1'!A96</f>
        <v>Unduplicated Total</v>
      </c>
      <c r="G60" s="139" t="str">
        <f>'DHE14-1'!B96</f>
        <v>Need</v>
      </c>
      <c r="H60" s="139" t="str">
        <f>'DHE14-1'!D96</f>
        <v>Undup Need</v>
      </c>
      <c r="I60" s="139" t="str">
        <f>'DHE14-1'!C96</f>
        <v>Unduplicated number of students receiving need-based financial aid and total need-based dollars received from all sources</v>
      </c>
      <c r="J60" s="140">
        <f>'DHE14-1'!E96</f>
        <v>330</v>
      </c>
      <c r="K60" s="141">
        <f>'DHE14-1'!F96</f>
        <v>6963</v>
      </c>
      <c r="L60" s="142">
        <f>'DHE14-1'!G96</f>
        <v>44878578.039999999</v>
      </c>
      <c r="M60" s="141">
        <f>'DHE14-1'!H96</f>
        <v>1810</v>
      </c>
      <c r="N60" s="142">
        <f>'DHE14-1'!I96</f>
        <v>12981183.73</v>
      </c>
      <c r="O60" s="141">
        <f>'DHE14-1'!J96</f>
        <v>8773</v>
      </c>
      <c r="P60" s="142">
        <f>'DHE14-1'!K96</f>
        <v>57859761.769999996</v>
      </c>
    </row>
    <row r="61" spans="1:16">
      <c r="A61" s="138" t="str">
        <f>RIGHT('DHE14-1'!$D$8,4)</f>
        <v>2011</v>
      </c>
      <c r="B61" s="139" t="str">
        <f>VLOOKUP(D61,Institution!$A$2:$F$64,2,FALSE)</f>
        <v>178420</v>
      </c>
      <c r="C61" s="139">
        <f>VLOOKUP(D61,Institution!$A$2:$F$64,6,FALSE)</f>
        <v>1020</v>
      </c>
      <c r="D61" s="139" t="str">
        <f>'DHE14-1'!$D$5</f>
        <v>University of Missouri-St Louis</v>
      </c>
      <c r="E61" s="139" t="str">
        <f>'DHE14-1'!$D$6</f>
        <v>P4Y</v>
      </c>
      <c r="F61" s="139" t="str">
        <f>'DHE14-1'!A97</f>
        <v>Unduplicated Total</v>
      </c>
      <c r="G61" s="139" t="str">
        <f>'DHE14-1'!B97</f>
        <v>Total Aid</v>
      </c>
      <c r="H61" s="139" t="str">
        <f>'DHE14-1'!D97</f>
        <v>Undup Need and Non-Need</v>
      </c>
      <c r="I61" s="139" t="str">
        <f>'DHE14-1'!C97</f>
        <v>Unduplicated number of students receiving need-based and non-need-based  financial aid and total dollars received from all sources</v>
      </c>
      <c r="J61" s="140">
        <f>'DHE14-1'!E97</f>
        <v>340</v>
      </c>
      <c r="K61" s="141">
        <f>'DHE14-1'!F97</f>
        <v>8985</v>
      </c>
      <c r="L61" s="142">
        <f>'DHE14-1'!G97</f>
        <v>92600783.500000015</v>
      </c>
      <c r="M61" s="141">
        <f>'DHE14-1'!H97</f>
        <v>3037</v>
      </c>
      <c r="N61" s="142">
        <f>'DHE14-1'!I97</f>
        <v>43473463.059999995</v>
      </c>
      <c r="O61" s="141">
        <f>'DHE14-1'!J97</f>
        <v>12022</v>
      </c>
      <c r="P61" s="142">
        <f>'DHE14-1'!K97</f>
        <v>136074246.56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50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Instructions</vt:lpstr>
      <vt:lpstr>DHE14-1</vt:lpstr>
      <vt:lpstr>Institution</vt:lpstr>
      <vt:lpstr>Notes</vt:lpstr>
      <vt:lpstr>results</vt:lpstr>
      <vt:lpstr>Comments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2011-10-12T19:14:08Z</cp:lastPrinted>
  <dcterms:created xsi:type="dcterms:W3CDTF">2000-08-10T13:57:29Z</dcterms:created>
  <dcterms:modified xsi:type="dcterms:W3CDTF">2011-10-12T19:14:59Z</dcterms:modified>
</cp:coreProperties>
</file>