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960" yWindow="-15" windowWidth="11685" windowHeight="1245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Institution!$A$1:$A$64</definedName>
    <definedName name="Institution">Institution!$A$2:$E$64</definedName>
    <definedName name="instlist">Institution!$A$2:$A$64</definedName>
    <definedName name="OLE_LINK6" localSheetId="1">Instructions!$A$2</definedName>
    <definedName name="_xlnm.Print_Area" localSheetId="0">'DHE14-1'!$A$1:$L$108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G58" i="1"/>
  <c r="K27"/>
  <c r="K28"/>
  <c r="N10" i="6"/>
  <c r="M10"/>
  <c r="L10"/>
  <c r="K10"/>
  <c r="J10"/>
  <c r="I10"/>
  <c r="H10"/>
  <c r="G10"/>
  <c r="F10"/>
  <c r="D10"/>
  <c r="C10"/>
  <c r="A10"/>
  <c r="N9"/>
  <c r="M9"/>
  <c r="L9"/>
  <c r="K9"/>
  <c r="J9"/>
  <c r="I9"/>
  <c r="H9"/>
  <c r="G9"/>
  <c r="F9"/>
  <c r="D9"/>
  <c r="C9"/>
  <c r="B9"/>
  <c r="A9"/>
  <c r="K23" i="1"/>
  <c r="P10" i="6"/>
  <c r="J23" i="1"/>
  <c r="O10" i="6"/>
  <c r="K22" i="1"/>
  <c r="P9" i="6"/>
  <c r="J22" i="1"/>
  <c r="O9" i="6"/>
  <c r="I96" i="1"/>
  <c r="K66"/>
  <c r="J66"/>
  <c r="H99"/>
  <c r="H98"/>
  <c r="F98"/>
  <c r="F99"/>
  <c r="B10" i="6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/>
  <c r="F61"/>
  <c r="G61"/>
  <c r="H61"/>
  <c r="I61"/>
  <c r="J61"/>
  <c r="K61"/>
  <c r="M61"/>
  <c r="A51"/>
  <c r="D51"/>
  <c r="B51"/>
  <c r="F51"/>
  <c r="G51"/>
  <c r="H51"/>
  <c r="I51"/>
  <c r="J51"/>
  <c r="K51"/>
  <c r="L51"/>
  <c r="M51"/>
  <c r="N51"/>
  <c r="A52"/>
  <c r="D52"/>
  <c r="B52"/>
  <c r="F52"/>
  <c r="G52"/>
  <c r="H52"/>
  <c r="I52"/>
  <c r="J52"/>
  <c r="K52"/>
  <c r="L52"/>
  <c r="M52"/>
  <c r="N52"/>
  <c r="A53"/>
  <c r="D53"/>
  <c r="B53"/>
  <c r="F53"/>
  <c r="G53"/>
  <c r="H53"/>
  <c r="I53"/>
  <c r="J53"/>
  <c r="K53"/>
  <c r="L53"/>
  <c r="M53"/>
  <c r="N53"/>
  <c r="O53"/>
  <c r="P53"/>
  <c r="A54"/>
  <c r="D54"/>
  <c r="B54"/>
  <c r="F54"/>
  <c r="G54"/>
  <c r="H54"/>
  <c r="I54"/>
  <c r="J54"/>
  <c r="K54"/>
  <c r="L54"/>
  <c r="M54"/>
  <c r="N54"/>
  <c r="O54"/>
  <c r="P54"/>
  <c r="A55"/>
  <c r="D55"/>
  <c r="B55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O36"/>
  <c r="A37"/>
  <c r="D37"/>
  <c r="B37"/>
  <c r="F37"/>
  <c r="G37"/>
  <c r="H37"/>
  <c r="I37"/>
  <c r="J37"/>
  <c r="K37"/>
  <c r="L37"/>
  <c r="M37"/>
  <c r="N37"/>
  <c r="A38"/>
  <c r="D38"/>
  <c r="B38"/>
  <c r="F38"/>
  <c r="G38"/>
  <c r="H38"/>
  <c r="I38"/>
  <c r="J38"/>
  <c r="K38"/>
  <c r="L38"/>
  <c r="M38"/>
  <c r="N38"/>
  <c r="A28"/>
  <c r="D28"/>
  <c r="B28"/>
  <c r="F28"/>
  <c r="G28"/>
  <c r="H28"/>
  <c r="I28"/>
  <c r="J28"/>
  <c r="K28"/>
  <c r="L28"/>
  <c r="M28"/>
  <c r="N28"/>
  <c r="A29"/>
  <c r="D29"/>
  <c r="B29"/>
  <c r="F29"/>
  <c r="G29"/>
  <c r="H29"/>
  <c r="I29"/>
  <c r="J29"/>
  <c r="K29"/>
  <c r="L29"/>
  <c r="M29"/>
  <c r="N29"/>
  <c r="A30"/>
  <c r="D30"/>
  <c r="B30"/>
  <c r="F30"/>
  <c r="G30"/>
  <c r="H30"/>
  <c r="I30"/>
  <c r="J30"/>
  <c r="K30"/>
  <c r="L30"/>
  <c r="M30"/>
  <c r="N30"/>
  <c r="A31"/>
  <c r="D31"/>
  <c r="B31"/>
  <c r="F31"/>
  <c r="G31"/>
  <c r="H31"/>
  <c r="I31"/>
  <c r="J31"/>
  <c r="K31"/>
  <c r="L31"/>
  <c r="M31"/>
  <c r="N31"/>
  <c r="A32"/>
  <c r="D32"/>
  <c r="B32"/>
  <c r="F32"/>
  <c r="G32"/>
  <c r="H32"/>
  <c r="I32"/>
  <c r="J32"/>
  <c r="K32"/>
  <c r="L32"/>
  <c r="M32"/>
  <c r="N32"/>
  <c r="A33"/>
  <c r="D33"/>
  <c r="B33"/>
  <c r="F33"/>
  <c r="G33"/>
  <c r="H33"/>
  <c r="I33"/>
  <c r="J33"/>
  <c r="K33"/>
  <c r="L33"/>
  <c r="M33"/>
  <c r="N33"/>
  <c r="A3"/>
  <c r="D3"/>
  <c r="B3"/>
  <c r="F3"/>
  <c r="G3"/>
  <c r="H3"/>
  <c r="I3"/>
  <c r="J3"/>
  <c r="K3"/>
  <c r="L3"/>
  <c r="M3"/>
  <c r="N3"/>
  <c r="A4"/>
  <c r="D4"/>
  <c r="B4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/>
  <c r="F8"/>
  <c r="G8"/>
  <c r="H8"/>
  <c r="I8"/>
  <c r="J8"/>
  <c r="K8"/>
  <c r="L8"/>
  <c r="M8"/>
  <c r="N8"/>
  <c r="A11"/>
  <c r="D11"/>
  <c r="B11"/>
  <c r="F11"/>
  <c r="G11"/>
  <c r="H11"/>
  <c r="I11"/>
  <c r="J11"/>
  <c r="K11"/>
  <c r="L11"/>
  <c r="M11"/>
  <c r="N11"/>
  <c r="A12"/>
  <c r="D12"/>
  <c r="B12"/>
  <c r="F12"/>
  <c r="G12"/>
  <c r="H12"/>
  <c r="I12"/>
  <c r="J12"/>
  <c r="K12"/>
  <c r="L12"/>
  <c r="M12"/>
  <c r="N12"/>
  <c r="A13"/>
  <c r="D13"/>
  <c r="B13"/>
  <c r="F13"/>
  <c r="G13"/>
  <c r="H13"/>
  <c r="I13"/>
  <c r="J13"/>
  <c r="K13"/>
  <c r="L13"/>
  <c r="M13"/>
  <c r="N13"/>
  <c r="A14"/>
  <c r="D14"/>
  <c r="B14"/>
  <c r="F14"/>
  <c r="G14"/>
  <c r="H14"/>
  <c r="I14"/>
  <c r="J14"/>
  <c r="K14"/>
  <c r="L14"/>
  <c r="M14"/>
  <c r="N14"/>
  <c r="A15"/>
  <c r="D15"/>
  <c r="B15"/>
  <c r="F15"/>
  <c r="G15"/>
  <c r="H15"/>
  <c r="I15"/>
  <c r="J15"/>
  <c r="K15"/>
  <c r="L15"/>
  <c r="M15"/>
  <c r="N15"/>
  <c r="A16"/>
  <c r="D16"/>
  <c r="B16"/>
  <c r="F16"/>
  <c r="G16"/>
  <c r="H16"/>
  <c r="I16"/>
  <c r="J16"/>
  <c r="K16"/>
  <c r="L16"/>
  <c r="M16"/>
  <c r="N16"/>
  <c r="A17"/>
  <c r="D17"/>
  <c r="B17"/>
  <c r="F17"/>
  <c r="G17"/>
  <c r="H17"/>
  <c r="I17"/>
  <c r="J17"/>
  <c r="K17"/>
  <c r="L17"/>
  <c r="M17"/>
  <c r="N17"/>
  <c r="A18"/>
  <c r="D18"/>
  <c r="B18"/>
  <c r="F18"/>
  <c r="G18"/>
  <c r="H18"/>
  <c r="I18"/>
  <c r="J18"/>
  <c r="K18"/>
  <c r="L18"/>
  <c r="M18"/>
  <c r="N18"/>
  <c r="A19"/>
  <c r="D19"/>
  <c r="B19"/>
  <c r="F19"/>
  <c r="G19"/>
  <c r="H19"/>
  <c r="I19"/>
  <c r="J19"/>
  <c r="K19"/>
  <c r="L19"/>
  <c r="M19"/>
  <c r="N19"/>
  <c r="A20"/>
  <c r="D20"/>
  <c r="B20"/>
  <c r="F20"/>
  <c r="G20"/>
  <c r="H20"/>
  <c r="I20"/>
  <c r="J20"/>
  <c r="K20"/>
  <c r="L20"/>
  <c r="M20"/>
  <c r="N20"/>
  <c r="A21"/>
  <c r="D21"/>
  <c r="B21"/>
  <c r="F21"/>
  <c r="G21"/>
  <c r="H21"/>
  <c r="I21"/>
  <c r="J21"/>
  <c r="K21"/>
  <c r="L21"/>
  <c r="M21"/>
  <c r="N21"/>
  <c r="A22"/>
  <c r="D22"/>
  <c r="B22"/>
  <c r="F22"/>
  <c r="G22"/>
  <c r="H22"/>
  <c r="I22"/>
  <c r="J22"/>
  <c r="K22"/>
  <c r="L22"/>
  <c r="M22"/>
  <c r="N22"/>
  <c r="A23"/>
  <c r="D23"/>
  <c r="B23"/>
  <c r="F23"/>
  <c r="G23"/>
  <c r="H23"/>
  <c r="I23"/>
  <c r="J23"/>
  <c r="K23"/>
  <c r="L23"/>
  <c r="M23"/>
  <c r="N23"/>
  <c r="A24"/>
  <c r="D24"/>
  <c r="B24"/>
  <c r="F24"/>
  <c r="G24"/>
  <c r="H24"/>
  <c r="I24"/>
  <c r="J24"/>
  <c r="K24"/>
  <c r="L24"/>
  <c r="M24"/>
  <c r="N24"/>
  <c r="A25"/>
  <c r="D25"/>
  <c r="B25"/>
  <c r="F25"/>
  <c r="G25"/>
  <c r="H25"/>
  <c r="I25"/>
  <c r="J25"/>
  <c r="K25"/>
  <c r="L25"/>
  <c r="M25"/>
  <c r="N25"/>
  <c r="A26"/>
  <c r="D26"/>
  <c r="B26"/>
  <c r="F26"/>
  <c r="G26"/>
  <c r="H26"/>
  <c r="I26"/>
  <c r="J26"/>
  <c r="K26"/>
  <c r="L26"/>
  <c r="M26"/>
  <c r="N26"/>
  <c r="A27"/>
  <c r="D27"/>
  <c r="B27"/>
  <c r="F27"/>
  <c r="G27"/>
  <c r="H27"/>
  <c r="I27"/>
  <c r="J27"/>
  <c r="K27"/>
  <c r="L27"/>
  <c r="M27"/>
  <c r="N27"/>
  <c r="O27"/>
  <c r="D2"/>
  <c r="C2"/>
  <c r="A2"/>
  <c r="N2"/>
  <c r="M2"/>
  <c r="L2"/>
  <c r="K2"/>
  <c r="J2"/>
  <c r="I2"/>
  <c r="H2"/>
  <c r="G2"/>
  <c r="F2"/>
  <c r="D6" i="1"/>
  <c r="E61" i="6"/>
  <c r="B2"/>
  <c r="C38"/>
  <c r="C25"/>
  <c r="C45"/>
  <c r="C57"/>
  <c r="C61"/>
  <c r="E38"/>
  <c r="E19"/>
  <c r="C17"/>
  <c r="E5"/>
  <c r="C32"/>
  <c r="E50"/>
  <c r="C27"/>
  <c r="C13"/>
  <c r="C4"/>
  <c r="C28"/>
  <c r="C49"/>
  <c r="C41"/>
  <c r="C54"/>
  <c r="C26"/>
  <c r="C23"/>
  <c r="C19"/>
  <c r="C12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/>
  <c r="L60" i="6"/>
  <c r="G81" i="1"/>
  <c r="G97"/>
  <c r="L61" i="6"/>
  <c r="I93" i="1"/>
  <c r="H93"/>
  <c r="H101"/>
  <c r="G93"/>
  <c r="H100"/>
  <c r="F100"/>
  <c r="I81"/>
  <c r="H81"/>
  <c r="K92"/>
  <c r="P59" i="6"/>
  <c r="J92" i="1"/>
  <c r="O59" i="6"/>
  <c r="K72" i="1"/>
  <c r="P47" i="6"/>
  <c r="J72" i="1"/>
  <c r="O47" i="6"/>
  <c r="K21" i="1"/>
  <c r="P8" i="6"/>
  <c r="J21" i="1"/>
  <c r="O8" i="6"/>
  <c r="I42" i="1"/>
  <c r="G42"/>
  <c r="K39"/>
  <c r="P25" i="6"/>
  <c r="J39" i="1"/>
  <c r="O25" i="6"/>
  <c r="K38" i="1"/>
  <c r="P24" i="6"/>
  <c r="J38" i="1"/>
  <c r="O24" i="6"/>
  <c r="K87" i="1"/>
  <c r="P56" i="6"/>
  <c r="J87" i="1"/>
  <c r="O56" i="6"/>
  <c r="K88" i="1"/>
  <c r="P57" i="6"/>
  <c r="J88" i="1"/>
  <c r="O57" i="6"/>
  <c r="K74" i="1"/>
  <c r="P49" i="6"/>
  <c r="J74" i="1"/>
  <c r="O49" i="6"/>
  <c r="K64" i="1"/>
  <c r="P39" i="6"/>
  <c r="J64" i="1"/>
  <c r="O39" i="6"/>
  <c r="K25" i="1"/>
  <c r="P12" i="6"/>
  <c r="J25" i="1"/>
  <c r="O12" i="6"/>
  <c r="K68" i="1"/>
  <c r="P43" i="6"/>
  <c r="J68" i="1"/>
  <c r="O43" i="6"/>
  <c r="K18" i="1"/>
  <c r="P5" i="6"/>
  <c r="J18" i="1"/>
  <c r="O5" i="6"/>
  <c r="K31" i="1"/>
  <c r="P17" i="6"/>
  <c r="J31" i="1"/>
  <c r="O17" i="6"/>
  <c r="K78" i="1"/>
  <c r="P52" i="6"/>
  <c r="J78" i="1"/>
  <c r="O52" i="6"/>
  <c r="J17" i="1"/>
  <c r="O4" i="6"/>
  <c r="K17" i="1"/>
  <c r="P4" i="6"/>
  <c r="K20" i="1"/>
  <c r="P7" i="6"/>
  <c r="J20" i="1"/>
  <c r="O7" i="6"/>
  <c r="I58" i="1"/>
  <c r="F101"/>
  <c r="K43"/>
  <c r="P27" i="6"/>
  <c r="K62" i="1"/>
  <c r="P37" i="6"/>
  <c r="J62" i="1"/>
  <c r="O37" i="6"/>
  <c r="K15" i="1"/>
  <c r="P2" i="6"/>
  <c r="J15" i="1"/>
  <c r="O2" i="6"/>
  <c r="K90" i="1"/>
  <c r="J90"/>
  <c r="O58" i="6"/>
  <c r="K63" i="1"/>
  <c r="P38" i="6"/>
  <c r="J63" i="1"/>
  <c r="O38" i="6"/>
  <c r="K65" i="1"/>
  <c r="P40" i="6"/>
  <c r="K70" i="1"/>
  <c r="P45" i="6"/>
  <c r="K67" i="1"/>
  <c r="K69"/>
  <c r="P44" i="6"/>
  <c r="K71" i="1"/>
  <c r="P46" i="6"/>
  <c r="K73" i="1"/>
  <c r="P48" i="6"/>
  <c r="K77" i="1"/>
  <c r="P51" i="6"/>
  <c r="K75" i="1"/>
  <c r="P50" i="6"/>
  <c r="J65" i="1"/>
  <c r="O40" i="6"/>
  <c r="J70" i="1"/>
  <c r="O45" i="6"/>
  <c r="J67" i="1"/>
  <c r="O42" i="6"/>
  <c r="J69" i="1"/>
  <c r="O44" i="6"/>
  <c r="J71" i="1"/>
  <c r="O46" i="6"/>
  <c r="J73" i="1"/>
  <c r="O48" i="6"/>
  <c r="J77" i="1"/>
  <c r="O51" i="6"/>
  <c r="J75" i="1"/>
  <c r="O50" i="6"/>
  <c r="K47" i="1"/>
  <c r="K48"/>
  <c r="P29" i="6"/>
  <c r="K49" i="1"/>
  <c r="P30" i="6"/>
  <c r="K50" i="1"/>
  <c r="P31" i="6"/>
  <c r="K51" i="1"/>
  <c r="P32" i="6"/>
  <c r="K53" i="1"/>
  <c r="P33" i="6"/>
  <c r="K54" i="1"/>
  <c r="P34" i="6"/>
  <c r="K56" i="1"/>
  <c r="P35" i="6"/>
  <c r="K57" i="1"/>
  <c r="P36" i="6"/>
  <c r="K19" i="1"/>
  <c r="P6" i="6"/>
  <c r="K33" i="1"/>
  <c r="P19" i="6"/>
  <c r="K41" i="1"/>
  <c r="P26" i="6"/>
  <c r="K16" i="1"/>
  <c r="P3" i="6"/>
  <c r="K35" i="1"/>
  <c r="P21" i="6"/>
  <c r="K36" i="1"/>
  <c r="P22" i="6"/>
  <c r="K34" i="1"/>
  <c r="P20" i="6"/>
  <c r="P13"/>
  <c r="P14"/>
  <c r="K29" i="1"/>
  <c r="P15" i="6"/>
  <c r="K30" i="1"/>
  <c r="P16" i="6"/>
  <c r="K32" i="1"/>
  <c r="P18" i="6"/>
  <c r="K24" i="1"/>
  <c r="P11" i="6"/>
  <c r="K37" i="1"/>
  <c r="P23" i="6"/>
  <c r="J19" i="1"/>
  <c r="O6" i="6"/>
  <c r="J33" i="1"/>
  <c r="O19" i="6"/>
  <c r="J41" i="1"/>
  <c r="O26" i="6"/>
  <c r="J16" i="1"/>
  <c r="O3" i="6"/>
  <c r="J35" i="1"/>
  <c r="O21" i="6"/>
  <c r="J36" i="1"/>
  <c r="O22" i="6"/>
  <c r="J34" i="1"/>
  <c r="O20" i="6"/>
  <c r="O13"/>
  <c r="O14"/>
  <c r="J29" i="1"/>
  <c r="O15" i="6"/>
  <c r="J30" i="1"/>
  <c r="O16" i="6"/>
  <c r="J32" i="1"/>
  <c r="O18" i="6"/>
  <c r="J24" i="1"/>
  <c r="O11" i="6"/>
  <c r="J37" i="1"/>
  <c r="O23" i="6"/>
  <c r="O60"/>
  <c r="O61"/>
  <c r="K82" i="1"/>
  <c r="P55" i="6"/>
  <c r="J56" i="1"/>
  <c r="O35" i="6"/>
  <c r="J54" i="1"/>
  <c r="O34" i="6"/>
  <c r="J53" i="1"/>
  <c r="O33" i="6"/>
  <c r="J51" i="1"/>
  <c r="O32" i="6"/>
  <c r="O31"/>
  <c r="J49" i="1"/>
  <c r="O30" i="6"/>
  <c r="O29"/>
  <c r="J47" i="1"/>
  <c r="O28" i="6"/>
  <c r="P28"/>
  <c r="P58"/>
  <c r="E54"/>
  <c r="E60"/>
  <c r="E13"/>
  <c r="I97" i="1"/>
  <c r="E46" i="6"/>
  <c r="E37"/>
  <c r="E32"/>
  <c r="E23"/>
  <c r="E41"/>
  <c r="E31"/>
  <c r="E2"/>
  <c r="N61"/>
  <c r="K97" i="1"/>
  <c r="P61" i="6"/>
  <c r="K93" i="1"/>
  <c r="K96"/>
  <c r="P60" i="6"/>
  <c r="K81" i="1"/>
  <c r="K42"/>
  <c r="C15" i="6"/>
  <c r="C21"/>
  <c r="E52"/>
  <c r="E56"/>
  <c r="E48"/>
  <c r="E35"/>
  <c r="E3"/>
  <c r="E7"/>
  <c r="E17"/>
  <c r="E21"/>
  <c r="E58"/>
  <c r="E39"/>
  <c r="E43"/>
  <c r="E29"/>
  <c r="E11"/>
  <c r="E15"/>
  <c r="C8"/>
  <c r="E26"/>
  <c r="E10"/>
  <c r="P42"/>
  <c r="K58" i="1"/>
  <c r="C6" i="6"/>
  <c r="E51"/>
  <c r="E53"/>
  <c r="E55"/>
  <c r="E45"/>
  <c r="E47"/>
  <c r="E49"/>
  <c r="E34"/>
  <c r="E36"/>
  <c r="E33"/>
  <c r="E4"/>
  <c r="E6"/>
  <c r="E18"/>
  <c r="E20"/>
  <c r="E22"/>
  <c r="E24"/>
  <c r="E59"/>
  <c r="E57"/>
  <c r="E40"/>
  <c r="E42"/>
  <c r="E44"/>
  <c r="E28"/>
  <c r="E30"/>
  <c r="E8"/>
  <c r="E12"/>
  <c r="E14"/>
  <c r="E16"/>
  <c r="E25"/>
  <c r="E27"/>
  <c r="E9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<sst xmlns="http://schemas.openxmlformats.org/spreadsheetml/2006/main" count="678" uniqueCount="357">
  <si>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</si>
  <si>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</si>
  <si>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</si>
  <si>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</si>
  <si>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</si>
  <si>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</si>
  <si>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</si>
  <si>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</si>
  <si>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</si>
  <si>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</si>
  <si>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</si>
  <si>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</si>
  <si>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</si>
  <si>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</si>
  <si>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</si>
  <si>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</si>
  <si>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</si>
  <si>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</si>
  <si>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</si>
  <si>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</si>
  <si>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</si>
  <si>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</si>
  <si>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</si>
  <si>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</si>
  <si>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</si>
  <si>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</si>
  <si>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</si>
  <si>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</si>
  <si>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</si>
  <si>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</si>
  <si>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</si>
  <si>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</si>
  <si>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</si>
  <si>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</si>
  <si>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</si>
  <si>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</si>
  <si>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</si>
  <si>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</si>
  <si>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</si>
  <si>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</si>
  <si>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</si>
  <si>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</si>
  <si>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</si>
  <si>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</si>
  <si>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</si>
  <si>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</si>
  <si>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</si>
  <si>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</si>
  <si>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</si>
  <si>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</si>
  <si>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</si>
  <si>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</si>
  <si>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</si>
  <si>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</si>
  <si>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</si>
  <si>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</si>
  <si>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</si>
  <si>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</si>
  <si>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</si>
  <si>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</si>
  <si>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</si>
  <si>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</si>
  <si>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</si>
  <si>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</si>
  <si>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</si>
  <si>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</si>
  <si>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</si>
  <si>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</si>
  <si>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</si>
  <si>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</si>
  <si>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</si>
  <si>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</si>
  <si>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</si>
  <si>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</si>
  <si>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</si>
  <si>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</si>
  <si>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</si>
  <si>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</si>
  <si>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</si>
  <si>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</si>
  <si>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</si>
  <si>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</si>
  <si>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</si>
  <si>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</si>
  <si>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</si>
  <si>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</si>
  <si>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</si>
  <si>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</si>
  <si>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</si>
  <si>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</si>
  <si>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</si>
  <si>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</si>
  <si>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</si>
  <si>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</si>
  <si>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</si>
  <si>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</si>
  <si>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</si>
  <si>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</si>
  <si>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</si>
  <si>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</si>
  <si>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</si>
  <si>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</si>
  <si>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</si>
  <si>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</si>
  <si>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</si>
  <si>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</si>
  <si>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</si>
  <si>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</si>
  <si>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</si>
  <si>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</si>
  <si>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</si>
  <si>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</si>
  <si>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</si>
  <si>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</si>
  <si>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</si>
  <si>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</si>
  <si>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</si>
  <si>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</si>
  <si>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</si>
  <si>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</si>
  <si>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</si>
  <si>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</si>
  <si>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</si>
  <si>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</si>
  <si>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</si>
  <si>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</si>
  <si>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</si>
  <si>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</si>
  <si>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</si>
  <si>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</si>
  <si>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</si>
  <si>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</si>
  <si>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</si>
  <si>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</si>
  <si>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</si>
  <si>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</si>
  <si>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</si>
  <si>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</si>
  <si>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</si>
  <si>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</si>
  <si>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</si>
  <si>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</si>
  <si>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</si>
  <si>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</si>
  <si>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</si>
  <si>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</si>
  <si>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</si>
  <si>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</si>
  <si>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</si>
  <si>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</si>
  <si>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</si>
  <si>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</si>
  <si>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</si>
  <si>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</si>
  <si>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</si>
  <si>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</si>
  <si>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</si>
  <si>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</si>
  <si>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</si>
  <si>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</si>
  <si>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</si>
  <si>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</si>
  <si>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</si>
  <si>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</si>
  <si>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</si>
  <si>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</si>
  <si>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</si>
  <si>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</si>
  <si>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</si>
  <si>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</si>
  <si>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</si>
  <si>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</si>
  <si>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</si>
  <si>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</si>
  <si>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</si>
  <si>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</si>
  <si>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</si>
  <si>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</si>
  <si>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</si>
  <si>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</si>
  <si>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</si>
  <si>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</si>
  <si>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</si>
  <si>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</si>
  <si>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</si>
  <si>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</si>
  <si>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</si>
  <si>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</si>
  <si>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</si>
  <si>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</si>
  <si>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</si>
  <si>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</si>
  <si>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</si>
  <si>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</si>
  <si>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</si>
  <si>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</si>
  <si>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</si>
  <si>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</si>
  <si>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</si>
  <si>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</si>
  <si>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</si>
  <si>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</si>
  <si>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</si>
  <si>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</si>
  <si>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</si>
  <si>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</si>
  <si>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</si>
  <si>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</si>
  <si>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</si>
  <si>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</si>
  <si>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</si>
  <si>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</si>
  <si>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</si>
  <si>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</si>
  <si>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</si>
  <si>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</si>
  <si>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</si>
  <si>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</si>
  <si>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</si>
  <si>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</si>
  <si>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</si>
  <si>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</si>
  <si>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</si>
  <si>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</si>
  <si>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</si>
  <si>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</si>
  <si>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</si>
  <si>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</si>
  <si>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</si>
  <si>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</si>
  <si>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</si>
  <si>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</si>
  <si>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</si>
  <si>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</si>
  <si>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</si>
  <si>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</si>
  <si>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</si>
  <si>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</si>
  <si>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</si>
  <si>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</si>
  <si>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</si>
  <si>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</si>
  <si>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</si>
  <si>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</si>
  <si>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</si>
  <si>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</si>
  <si>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</si>
  <si>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</si>
  <si>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</si>
  <si>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</si>
  <si>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</si>
  <si>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</si>
  <si>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</si>
  <si>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</si>
  <si>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</si>
  <si>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</si>
  <si>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</si>
  <si>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</si>
  <si>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</si>
  <si>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</si>
  <si>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</si>
  <si>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</si>
  <si>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</si>
  <si>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</si>
  <si>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</si>
  <si>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</si>
  <si>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</si>
  <si>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</si>
  <si>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</si>
  <si>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</si>
  <si>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</si>
  <si>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</si>
  <si>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</si>
  <si>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</si>
  <si>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</si>
  <si>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</si>
  <si>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</si>
  <si>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</si>
  <si>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</si>
  <si>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</si>
  <si>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</si>
  <si>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</si>
  <si>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</si>
  <si>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</si>
  <si>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</si>
  <si>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</si>
  <si>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</si>
  <si>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</si>
  <si>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</si>
  <si>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</si>
  <si>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</si>
  <si>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</si>
  <si>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</si>
  <si>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</si>
  <si>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</si>
  <si>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</si>
  <si>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</si>
  <si>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</si>
  <si>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</si>
  <si>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</si>
  <si>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</si>
  <si>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</si>
  <si>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</si>
  <si>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</si>
  <si>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</si>
  <si>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</si>
  <si>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</si>
  <si>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</si>
  <si>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</si>
  <si>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</si>
  <si>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</si>
  <si>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</si>
  <si>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</si>
  <si>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</si>
  <si>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</si>
  <si>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</si>
  <si>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</si>
  <si>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</si>
  <si>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</si>
  <si>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</si>
  <si>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</si>
  <si>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</si>
  <si>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</si>
  <si>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</si>
  <si>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</si>
  <si>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</si>
  <si>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</si>
  <si>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</si>
  <si>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</si>
  <si>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</si>
  <si>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</si>
  <si>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</si>
  <si>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</si>
  <si>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</si>
  <si>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</si>
  <si>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</si>
  <si>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</si>
  <si>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</si>
  <si>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</si>
  <si>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</si>
  <si>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</si>
  <si>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</si>
  <si>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</si>
  <si>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</si>
  <si>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</si>
  <si>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</si>
  <si>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</si>
  <si>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</si>
  <si>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</si>
  <si>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</si>
  <si>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</si>
  <si>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</si>
  <si>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</si>
  <si>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</si>
  <si>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2010 - June 30, 2011</t>
  </si>
  <si>
    <t>Bridgette Betz</t>
  </si>
  <si>
    <t>573-341-7607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</si>
</sst>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3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4" fillId="0" borderId="0" xfId="3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6" xfId="0" quotePrefix="1" applyFont="1" applyFill="1" applyBorder="1" applyAlignment="1" applyProtection="1">
      <alignment horizontal="center" vertical="center"/>
    </xf>
    <xf numFmtId="0" fontId="3" fillId="3" borderId="10" xfId="0" quotePrefix="1" applyFont="1" applyFill="1" applyBorder="1" applyAlignment="1" applyProtection="1">
      <alignment horizontal="center" vertical="center"/>
    </xf>
    <xf numFmtId="0" fontId="3" fillId="3" borderId="7" xfId="0" quotePrefix="1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5" xfId="0" quotePrefix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6" xfId="0" quotePrefix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7" xfId="0" quotePrefix="1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vertical="center"/>
    </xf>
    <xf numFmtId="0" fontId="3" fillId="3" borderId="14" xfId="0" quotePrefix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23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11" xfId="0" quotePrefix="1" applyFont="1" applyFill="1" applyBorder="1" applyAlignment="1" applyProtection="1">
      <alignment horizontal="center" vertical="center"/>
    </xf>
    <xf numFmtId="0" fontId="2" fillId="3" borderId="6" xfId="0" quotePrefix="1" applyFont="1" applyFill="1" applyBorder="1" applyAlignment="1" applyProtection="1">
      <alignment horizontal="center" vertical="center"/>
    </xf>
    <xf numFmtId="0" fontId="2" fillId="3" borderId="10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7" xfId="0" quotePrefix="1" applyFont="1" applyFill="1" applyBorder="1" applyAlignment="1" applyProtection="1">
      <alignment horizontal="center" vertical="center"/>
    </xf>
    <xf numFmtId="0" fontId="2" fillId="3" borderId="27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3" fontId="3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30" xfId="0" applyNumberFormat="1" applyFont="1" applyFill="1" applyBorder="1" applyAlignment="1" applyProtection="1">
      <alignment horizontal="center" vertical="center"/>
      <protection locked="0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3" borderId="18" xfId="0" applyNumberFormat="1" applyFont="1" applyFill="1" applyBorder="1" applyAlignment="1" applyProtection="1">
      <alignment horizontal="center" vertical="center"/>
    </xf>
    <xf numFmtId="164" fontId="3" fillId="3" borderId="34" xfId="0" applyNumberFormat="1" applyFont="1" applyFill="1" applyBorder="1" applyAlignment="1" applyProtection="1">
      <alignment horizontal="center" vertical="center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 vertical="center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164" fontId="3" fillId="3" borderId="7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3" fontId="3" fillId="3" borderId="14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5" fontId="3" fillId="3" borderId="36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15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5" fontId="3" fillId="3" borderId="37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5" fontId="3" fillId="3" borderId="5" xfId="0" applyNumberFormat="1" applyFont="1" applyFill="1" applyBorder="1" applyAlignment="1" applyProtection="1">
      <alignment horizontal="center" vertical="center"/>
    </xf>
    <xf numFmtId="5" fontId="3" fillId="3" borderId="8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164" fontId="3" fillId="3" borderId="35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164" fontId="3" fillId="3" borderId="5" xfId="0" applyNumberFormat="1" applyFont="1" applyFill="1" applyBorder="1" applyAlignment="1" applyProtection="1">
      <alignment horizontal="center" vertical="center"/>
    </xf>
    <xf numFmtId="164" fontId="3" fillId="3" borderId="8" xfId="0" applyNumberFormat="1" applyFont="1" applyFill="1" applyBorder="1" applyAlignment="1" applyProtection="1">
      <alignment horizontal="center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164" fontId="3" fillId="3" borderId="36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20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5" fontId="3" fillId="3" borderId="29" xfId="0" applyNumberFormat="1" applyFont="1" applyFill="1" applyBorder="1" applyAlignment="1" applyProtection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22" xfId="0" applyNumberFormat="1" applyFont="1" applyFill="1" applyBorder="1" applyAlignment="1" applyProtection="1">
      <alignment horizontal="center" vertical="center"/>
    </xf>
    <xf numFmtId="5" fontId="3" fillId="3" borderId="22" xfId="0" applyNumberFormat="1" applyFont="1" applyFill="1" applyBorder="1" applyAlignment="1" applyProtection="1">
      <alignment horizontal="center" vertical="center"/>
    </xf>
    <xf numFmtId="5" fontId="3" fillId="3" borderId="3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3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3" fontId="3" fillId="2" borderId="39" xfId="0" applyNumberFormat="1" applyFont="1" applyFill="1" applyBorder="1" applyAlignment="1" applyProtection="1">
      <alignment horizontal="center" vertical="center"/>
      <protection locked="0"/>
    </xf>
    <xf numFmtId="164" fontId="3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1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1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2" applyNumberFormat="1" applyFont="1" applyFill="1" applyBorder="1" applyAlignment="1">
      <alignment horizontal="left" wrapText="1"/>
    </xf>
    <xf numFmtId="1" fontId="10" fillId="2" borderId="0" xfId="1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1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2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0" fontId="11" fillId="2" borderId="7" xfId="0" applyFont="1" applyFill="1" applyBorder="1" applyAlignment="1" applyProtection="1">
      <alignment vertical="center"/>
    </xf>
    <xf numFmtId="0" fontId="12" fillId="2" borderId="0" xfId="0" applyFont="1" applyFill="1" applyBorder="1" applyAlignment="1">
      <alignment horizontal="left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1" fillId="2" borderId="6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14" fontId="2" fillId="2" borderId="0" xfId="0" applyNumberFormat="1" applyFont="1" applyFill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14" fontId="7" fillId="2" borderId="40" xfId="0" applyNumberFormat="1" applyFont="1" applyFill="1" applyBorder="1" applyAlignment="1" applyProtection="1">
      <alignment horizontal="center" vertical="center"/>
      <protection locked="0"/>
    </xf>
    <xf numFmtId="14" fontId="7" fillId="2" borderId="41" xfId="0" applyNumberFormat="1" applyFont="1" applyFill="1" applyBorder="1" applyAlignment="1" applyProtection="1">
      <alignment horizontal="center" vertical="center"/>
      <protection locked="0"/>
    </xf>
    <xf numFmtId="14" fontId="7" fillId="2" borderId="42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1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1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1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1" ht="13.5" thickBot="1">
      <c r="C4" s="5" t="s">
        <v>1</v>
      </c>
      <c r="D4" s="162" t="s">
        <v>355</v>
      </c>
      <c r="E4" s="163"/>
      <c r="F4" s="163"/>
      <c r="G4" s="164"/>
      <c r="H4" s="66"/>
      <c r="I4" s="2"/>
      <c r="K4" s="3"/>
    </row>
    <row r="5" spans="1:11" ht="13.5" thickBot="1">
      <c r="C5" s="5" t="s">
        <v>2</v>
      </c>
      <c r="D5" s="162" t="s">
        <v>86</v>
      </c>
      <c r="E5" s="163"/>
      <c r="F5" s="163"/>
      <c r="G5" s="164"/>
      <c r="H5" s="66"/>
      <c r="I5" s="29"/>
      <c r="K5" s="3"/>
    </row>
    <row r="6" spans="1:11" ht="13.5" hidden="1" thickBot="1">
      <c r="C6" s="5" t="s">
        <v>295</v>
      </c>
      <c r="D6" s="162" t="str">
        <f>VLOOKUP(D5,Institution!$A$2:$E$64,4,FALSE)</f>
        <v>P4Y</v>
      </c>
      <c r="E6" s="163"/>
      <c r="F6" s="163"/>
      <c r="G6" s="164"/>
      <c r="H6" s="66"/>
      <c r="I6" s="29"/>
      <c r="K6" s="3"/>
    </row>
    <row r="7" spans="1:11" ht="13.5" thickBot="1">
      <c r="C7" s="5" t="s">
        <v>37</v>
      </c>
      <c r="D7" s="165">
        <v>40822</v>
      </c>
      <c r="E7" s="166"/>
      <c r="F7" s="166"/>
      <c r="G7" s="167"/>
      <c r="H7" s="161"/>
      <c r="I7" s="29"/>
      <c r="K7" s="3"/>
    </row>
    <row r="8" spans="1:11" ht="13.5" thickBot="1">
      <c r="C8" s="5" t="s">
        <v>52</v>
      </c>
      <c r="D8" s="168" t="s">
        <v>354</v>
      </c>
      <c r="E8" s="168"/>
      <c r="F8" s="168"/>
      <c r="G8" s="168"/>
      <c r="H8" s="66"/>
      <c r="I8" s="148"/>
      <c r="J8" s="66"/>
    </row>
    <row r="9" spans="1:11" ht="13.5" thickBot="1">
      <c r="C9" s="5" t="s">
        <v>3</v>
      </c>
      <c r="D9" s="162" t="s">
        <v>356</v>
      </c>
      <c r="E9" s="163"/>
      <c r="F9" s="163"/>
      <c r="G9" s="164"/>
      <c r="H9" s="66"/>
      <c r="I9" s="66"/>
      <c r="J9" s="66"/>
    </row>
    <row r="10" spans="1:11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1" ht="13.5" thickTop="1">
      <c r="A11" s="3" t="s">
        <v>149</v>
      </c>
      <c r="B11" s="134" t="s">
        <v>150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1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1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1">
      <c r="C14" s="18" t="s">
        <v>26</v>
      </c>
      <c r="D14" s="56"/>
      <c r="E14" s="19"/>
      <c r="F14" s="20"/>
      <c r="G14" s="20"/>
      <c r="H14" s="16"/>
      <c r="I14" s="16"/>
      <c r="J14" s="20"/>
      <c r="K14" s="17"/>
    </row>
    <row r="15" spans="1:11">
      <c r="A15" s="3" t="s">
        <v>161</v>
      </c>
      <c r="B15" s="3" t="s">
        <v>162</v>
      </c>
      <c r="C15" s="21" t="s">
        <v>43</v>
      </c>
      <c r="D15" s="57" t="s">
        <v>134</v>
      </c>
      <c r="E15" s="22">
        <v>115</v>
      </c>
      <c r="F15" s="78">
        <v>486</v>
      </c>
      <c r="G15" s="79">
        <v>390831.34</v>
      </c>
      <c r="H15" s="80"/>
      <c r="I15" s="81"/>
      <c r="J15" s="82">
        <f t="shared" ref="J15:K17" si="0">SUM(F15+H15)</f>
        <v>486</v>
      </c>
      <c r="K15" s="83">
        <f t="shared" si="0"/>
        <v>390831.34</v>
      </c>
    </row>
    <row r="16" spans="1:11">
      <c r="A16" s="3" t="s">
        <v>161</v>
      </c>
      <c r="B16" s="3" t="s">
        <v>162</v>
      </c>
      <c r="C16" s="21" t="s">
        <v>19</v>
      </c>
      <c r="D16" s="57" t="s">
        <v>134</v>
      </c>
      <c r="E16" s="23">
        <v>40</v>
      </c>
      <c r="F16" s="78">
        <v>1598</v>
      </c>
      <c r="G16" s="79">
        <v>6027527.5499999998</v>
      </c>
      <c r="H16" s="84"/>
      <c r="I16" s="85"/>
      <c r="J16" s="82">
        <f t="shared" si="0"/>
        <v>1598</v>
      </c>
      <c r="K16" s="83">
        <f t="shared" si="0"/>
        <v>6027527.5499999998</v>
      </c>
    </row>
    <row r="17" spans="1:11">
      <c r="A17" s="3" t="s">
        <v>161</v>
      </c>
      <c r="B17" s="3" t="s">
        <v>162</v>
      </c>
      <c r="C17" s="21" t="s">
        <v>44</v>
      </c>
      <c r="D17" s="57" t="s">
        <v>134</v>
      </c>
      <c r="E17" s="22">
        <v>117</v>
      </c>
      <c r="F17" s="78">
        <v>425</v>
      </c>
      <c r="G17" s="79">
        <v>1328341.69</v>
      </c>
      <c r="H17" s="86"/>
      <c r="I17" s="87"/>
      <c r="J17" s="82">
        <f t="shared" si="0"/>
        <v>425</v>
      </c>
      <c r="K17" s="83">
        <f t="shared" si="0"/>
        <v>1328341.69</v>
      </c>
    </row>
    <row r="18" spans="1:11">
      <c r="A18" s="3" t="s">
        <v>161</v>
      </c>
      <c r="B18" s="3" t="s">
        <v>162</v>
      </c>
      <c r="C18" s="21" t="s">
        <v>120</v>
      </c>
      <c r="D18" s="57" t="s">
        <v>134</v>
      </c>
      <c r="E18" s="23">
        <v>112</v>
      </c>
      <c r="F18" s="78"/>
      <c r="G18" s="79"/>
      <c r="H18" s="78"/>
      <c r="I18" s="88"/>
      <c r="J18" s="89">
        <f>SUM(F18+H18)</f>
        <v>0</v>
      </c>
      <c r="K18" s="83">
        <f>SUM(G18+I18)</f>
        <v>0</v>
      </c>
    </row>
    <row r="19" spans="1:11">
      <c r="A19" s="3" t="s">
        <v>161</v>
      </c>
      <c r="B19" s="3" t="s">
        <v>162</v>
      </c>
      <c r="C19" s="21" t="s">
        <v>40</v>
      </c>
      <c r="D19" s="57" t="s">
        <v>134</v>
      </c>
      <c r="E19" s="23">
        <v>10</v>
      </c>
      <c r="F19" s="78">
        <v>603</v>
      </c>
      <c r="G19" s="79">
        <v>297702</v>
      </c>
      <c r="H19" s="90"/>
      <c r="I19" s="91"/>
      <c r="J19" s="92">
        <f t="shared" ref="J19:K24" si="1">SUM(F19+H19)</f>
        <v>603</v>
      </c>
      <c r="K19" s="93">
        <f t="shared" si="1"/>
        <v>297702</v>
      </c>
    </row>
    <row r="20" spans="1:11">
      <c r="A20" s="3" t="s">
        <v>161</v>
      </c>
      <c r="B20" s="3" t="s">
        <v>162</v>
      </c>
      <c r="C20" s="24" t="s">
        <v>45</v>
      </c>
      <c r="D20" s="145" t="s">
        <v>140</v>
      </c>
      <c r="E20" s="25">
        <v>118</v>
      </c>
      <c r="F20" s="78"/>
      <c r="G20" s="88"/>
      <c r="H20" s="78"/>
      <c r="I20" s="88"/>
      <c r="J20" s="82">
        <f t="shared" si="1"/>
        <v>0</v>
      </c>
      <c r="K20" s="83">
        <f t="shared" si="1"/>
        <v>0</v>
      </c>
    </row>
    <row r="21" spans="1:11">
      <c r="A21" s="3" t="s">
        <v>161</v>
      </c>
      <c r="B21" s="3" t="s">
        <v>162</v>
      </c>
      <c r="C21" s="24" t="s">
        <v>128</v>
      </c>
      <c r="D21" s="145" t="s">
        <v>140</v>
      </c>
      <c r="E21" s="25">
        <v>119</v>
      </c>
      <c r="F21" s="78"/>
      <c r="G21" s="88"/>
      <c r="H21" s="78"/>
      <c r="I21" s="88"/>
      <c r="J21" s="82">
        <f t="shared" si="1"/>
        <v>0</v>
      </c>
      <c r="K21" s="83">
        <f t="shared" si="1"/>
        <v>0</v>
      </c>
    </row>
    <row r="22" spans="1:11">
      <c r="A22" s="3" t="s">
        <v>161</v>
      </c>
      <c r="B22" s="3" t="s">
        <v>162</v>
      </c>
      <c r="C22" s="24" t="s">
        <v>351</v>
      </c>
      <c r="D22" s="145" t="s">
        <v>140</v>
      </c>
      <c r="E22" s="25">
        <v>125</v>
      </c>
      <c r="F22" s="78"/>
      <c r="G22" s="88"/>
      <c r="H22" s="78"/>
      <c r="I22" s="88"/>
      <c r="J22" s="82">
        <f>SUM(F22+H22)</f>
        <v>0</v>
      </c>
      <c r="K22" s="83">
        <f>SUM(G22+I22)</f>
        <v>0</v>
      </c>
    </row>
    <row r="23" spans="1:11">
      <c r="A23" s="3" t="s">
        <v>161</v>
      </c>
      <c r="B23" s="3" t="s">
        <v>162</v>
      </c>
      <c r="C23" s="24" t="s">
        <v>352</v>
      </c>
      <c r="D23" s="145" t="s">
        <v>140</v>
      </c>
      <c r="E23" s="25">
        <v>126</v>
      </c>
      <c r="F23" s="78"/>
      <c r="G23" s="88"/>
      <c r="H23" s="78"/>
      <c r="I23" s="88"/>
      <c r="J23" s="82">
        <f>SUM(F23+H23)</f>
        <v>0</v>
      </c>
      <c r="K23" s="83">
        <f>SUM(G23+I23)</f>
        <v>0</v>
      </c>
    </row>
    <row r="24" spans="1:11">
      <c r="A24" s="3" t="s">
        <v>161</v>
      </c>
      <c r="B24" s="3" t="s">
        <v>162</v>
      </c>
      <c r="C24" s="21" t="s">
        <v>124</v>
      </c>
      <c r="D24" s="57" t="s">
        <v>134</v>
      </c>
      <c r="E24" s="23">
        <v>121</v>
      </c>
      <c r="F24" s="78"/>
      <c r="G24" s="88"/>
      <c r="H24" s="78"/>
      <c r="I24" s="88"/>
      <c r="J24" s="89">
        <f t="shared" si="1"/>
        <v>0</v>
      </c>
      <c r="K24" s="83">
        <f t="shared" si="1"/>
        <v>0</v>
      </c>
    </row>
    <row r="25" spans="1:11">
      <c r="A25" s="3" t="s">
        <v>161</v>
      </c>
      <c r="B25" s="3" t="s">
        <v>162</v>
      </c>
      <c r="C25" s="21" t="s">
        <v>129</v>
      </c>
      <c r="D25" s="145" t="s">
        <v>140</v>
      </c>
      <c r="E25" s="23">
        <v>122</v>
      </c>
      <c r="F25" s="78"/>
      <c r="G25" s="88"/>
      <c r="H25" s="78"/>
      <c r="I25" s="88"/>
      <c r="J25" s="89">
        <f>SUM(F25+H25)</f>
        <v>0</v>
      </c>
      <c r="K25" s="83">
        <f>SUM(G25+I25)</f>
        <v>0</v>
      </c>
    </row>
    <row r="26" spans="1:11">
      <c r="C26" s="18" t="s">
        <v>27</v>
      </c>
      <c r="D26" s="56"/>
      <c r="E26" s="19"/>
      <c r="F26" s="20"/>
      <c r="G26" s="20"/>
      <c r="H26" s="20"/>
      <c r="I26" s="20"/>
      <c r="J26" s="20"/>
      <c r="K26" s="17"/>
    </row>
    <row r="27" spans="1:11">
      <c r="A27" s="3" t="s">
        <v>161</v>
      </c>
      <c r="B27" s="3" t="s">
        <v>301</v>
      </c>
      <c r="C27" s="21" t="s">
        <v>22</v>
      </c>
      <c r="D27" s="57" t="s">
        <v>134</v>
      </c>
      <c r="E27" s="23">
        <v>72</v>
      </c>
      <c r="F27" s="78">
        <v>2467</v>
      </c>
      <c r="G27" s="78">
        <v>9903095</v>
      </c>
      <c r="H27" s="78">
        <v>272</v>
      </c>
      <c r="I27" s="78">
        <v>1845668</v>
      </c>
      <c r="J27" s="89">
        <v>2726</v>
      </c>
      <c r="K27" s="83">
        <f t="shared" ref="J27:K32" si="2">SUM(G27+I27)</f>
        <v>11748763</v>
      </c>
    </row>
    <row r="28" spans="1:11">
      <c r="A28" s="3" t="s">
        <v>161</v>
      </c>
      <c r="B28" s="3" t="s">
        <v>301</v>
      </c>
      <c r="C28" s="21" t="s">
        <v>23</v>
      </c>
      <c r="D28" s="145" t="s">
        <v>140</v>
      </c>
      <c r="E28" s="23">
        <v>74</v>
      </c>
      <c r="F28" s="78">
        <v>2641</v>
      </c>
      <c r="G28" s="78">
        <v>10028165</v>
      </c>
      <c r="H28" s="78">
        <v>200</v>
      </c>
      <c r="I28" s="78">
        <v>1653799</v>
      </c>
      <c r="J28" s="89">
        <v>2833</v>
      </c>
      <c r="K28" s="83">
        <f t="shared" si="2"/>
        <v>11681964</v>
      </c>
    </row>
    <row r="29" spans="1:11">
      <c r="A29" s="3" t="s">
        <v>161</v>
      </c>
      <c r="B29" s="3" t="s">
        <v>301</v>
      </c>
      <c r="C29" s="147" t="s">
        <v>141</v>
      </c>
      <c r="D29" s="145" t="s">
        <v>140</v>
      </c>
      <c r="E29" s="23">
        <v>76</v>
      </c>
      <c r="F29" s="78">
        <v>669</v>
      </c>
      <c r="G29" s="78">
        <v>6675897</v>
      </c>
      <c r="H29" s="78">
        <v>16</v>
      </c>
      <c r="I29" s="78">
        <v>125702</v>
      </c>
      <c r="J29" s="89">
        <f>SUM(F29+H29)</f>
        <v>685</v>
      </c>
      <c r="K29" s="83">
        <f>SUM(G29+I29)</f>
        <v>6801599</v>
      </c>
    </row>
    <row r="30" spans="1:11">
      <c r="A30" s="3" t="s">
        <v>161</v>
      </c>
      <c r="B30" s="3" t="s">
        <v>301</v>
      </c>
      <c r="C30" s="21" t="s">
        <v>41</v>
      </c>
      <c r="D30" s="57" t="s">
        <v>134</v>
      </c>
      <c r="E30" s="23">
        <v>90</v>
      </c>
      <c r="F30" s="78"/>
      <c r="G30" s="78"/>
      <c r="H30" s="78"/>
      <c r="I30" s="78"/>
      <c r="J30" s="89">
        <f t="shared" si="2"/>
        <v>0</v>
      </c>
      <c r="K30" s="83">
        <f t="shared" si="2"/>
        <v>0</v>
      </c>
    </row>
    <row r="31" spans="1:11">
      <c r="A31" s="3" t="s">
        <v>161</v>
      </c>
      <c r="B31" s="3" t="s">
        <v>301</v>
      </c>
      <c r="C31" s="21" t="s">
        <v>119</v>
      </c>
      <c r="D31" s="57" t="s">
        <v>134</v>
      </c>
      <c r="E31" s="23">
        <v>111</v>
      </c>
      <c r="F31" s="78"/>
      <c r="G31" s="78"/>
      <c r="H31" s="78"/>
      <c r="I31" s="78"/>
      <c r="J31" s="89">
        <f t="shared" si="2"/>
        <v>0</v>
      </c>
      <c r="K31" s="83">
        <f t="shared" si="2"/>
        <v>0</v>
      </c>
    </row>
    <row r="32" spans="1:11">
      <c r="A32" s="3" t="s">
        <v>161</v>
      </c>
      <c r="B32" s="3" t="s">
        <v>301</v>
      </c>
      <c r="C32" s="21" t="s">
        <v>42</v>
      </c>
      <c r="D32" s="57" t="s">
        <v>134</v>
      </c>
      <c r="E32" s="23">
        <v>110</v>
      </c>
      <c r="F32" s="78"/>
      <c r="G32" s="78"/>
      <c r="H32" s="78"/>
      <c r="I32" s="78"/>
      <c r="J32" s="89">
        <f t="shared" si="2"/>
        <v>0</v>
      </c>
      <c r="K32" s="83">
        <f t="shared" si="2"/>
        <v>0</v>
      </c>
    </row>
    <row r="33" spans="1:11">
      <c r="A33" s="3" t="s">
        <v>161</v>
      </c>
      <c r="B33" s="3" t="s">
        <v>301</v>
      </c>
      <c r="C33" s="21" t="s">
        <v>18</v>
      </c>
      <c r="D33" s="57" t="s">
        <v>134</v>
      </c>
      <c r="E33" s="23">
        <v>20</v>
      </c>
      <c r="F33" s="78">
        <v>281</v>
      </c>
      <c r="G33" s="78">
        <v>517965</v>
      </c>
      <c r="H33" s="78">
        <v>5</v>
      </c>
      <c r="I33" s="78">
        <v>7882</v>
      </c>
      <c r="J33" s="89">
        <f t="shared" ref="J33:K39" si="3">SUM(F33+H33)</f>
        <v>286</v>
      </c>
      <c r="K33" s="83">
        <f t="shared" si="3"/>
        <v>525847</v>
      </c>
    </row>
    <row r="34" spans="1:11">
      <c r="A34" s="3" t="s">
        <v>161</v>
      </c>
      <c r="B34" s="3" t="s">
        <v>301</v>
      </c>
      <c r="C34" s="147" t="s">
        <v>353</v>
      </c>
      <c r="D34" s="145" t="s">
        <v>140</v>
      </c>
      <c r="E34" s="23">
        <v>70</v>
      </c>
      <c r="F34" s="78"/>
      <c r="G34" s="78"/>
      <c r="H34" s="78"/>
      <c r="I34" s="78"/>
      <c r="J34" s="89">
        <f t="shared" si="3"/>
        <v>0</v>
      </c>
      <c r="K34" s="83">
        <f t="shared" si="3"/>
        <v>0</v>
      </c>
    </row>
    <row r="35" spans="1:11">
      <c r="A35" s="3" t="s">
        <v>161</v>
      </c>
      <c r="B35" s="3" t="s">
        <v>301</v>
      </c>
      <c r="C35" s="21" t="s">
        <v>20</v>
      </c>
      <c r="D35" s="57" t="s">
        <v>134</v>
      </c>
      <c r="E35" s="23">
        <v>50</v>
      </c>
      <c r="F35" s="78"/>
      <c r="G35" s="78"/>
      <c r="H35" s="78"/>
      <c r="I35" s="78"/>
      <c r="J35" s="89">
        <f t="shared" si="3"/>
        <v>0</v>
      </c>
      <c r="K35" s="83">
        <f t="shared" si="3"/>
        <v>0</v>
      </c>
    </row>
    <row r="36" spans="1:11">
      <c r="A36" s="3" t="s">
        <v>161</v>
      </c>
      <c r="B36" s="3" t="s">
        <v>301</v>
      </c>
      <c r="C36" s="21" t="s">
        <v>21</v>
      </c>
      <c r="D36" s="145" t="s">
        <v>140</v>
      </c>
      <c r="E36" s="23">
        <v>60</v>
      </c>
      <c r="F36" s="78"/>
      <c r="G36" s="78"/>
      <c r="H36" s="78"/>
      <c r="I36" s="78"/>
      <c r="J36" s="89">
        <f t="shared" si="3"/>
        <v>0</v>
      </c>
      <c r="K36" s="83">
        <f t="shared" si="3"/>
        <v>0</v>
      </c>
    </row>
    <row r="37" spans="1:11">
      <c r="A37" s="3" t="s">
        <v>161</v>
      </c>
      <c r="B37" s="3" t="s">
        <v>301</v>
      </c>
      <c r="C37" s="21" t="s">
        <v>126</v>
      </c>
      <c r="D37" s="145" t="s">
        <v>140</v>
      </c>
      <c r="E37" s="23">
        <v>80</v>
      </c>
      <c r="F37" s="78"/>
      <c r="G37" s="78"/>
      <c r="H37" s="78"/>
      <c r="I37" s="78"/>
      <c r="J37" s="89">
        <f t="shared" si="3"/>
        <v>0</v>
      </c>
      <c r="K37" s="83">
        <f t="shared" si="3"/>
        <v>0</v>
      </c>
    </row>
    <row r="38" spans="1:11">
      <c r="A38" s="3" t="s">
        <v>161</v>
      </c>
      <c r="B38" s="3" t="s">
        <v>301</v>
      </c>
      <c r="C38" s="21" t="s">
        <v>124</v>
      </c>
      <c r="D38" s="57" t="s">
        <v>134</v>
      </c>
      <c r="E38" s="23">
        <v>123</v>
      </c>
      <c r="F38" s="78"/>
      <c r="G38" s="78"/>
      <c r="H38" s="78"/>
      <c r="I38" s="78"/>
      <c r="J38" s="89">
        <f t="shared" si="3"/>
        <v>0</v>
      </c>
      <c r="K38" s="83">
        <f t="shared" si="3"/>
        <v>0</v>
      </c>
    </row>
    <row r="39" spans="1:11">
      <c r="A39" s="3" t="s">
        <v>161</v>
      </c>
      <c r="B39" s="3" t="s">
        <v>301</v>
      </c>
      <c r="C39" s="21" t="s">
        <v>129</v>
      </c>
      <c r="D39" s="145" t="s">
        <v>140</v>
      </c>
      <c r="E39" s="23">
        <v>124</v>
      </c>
      <c r="F39" s="78"/>
      <c r="G39" s="78"/>
      <c r="H39" s="78"/>
      <c r="I39" s="78"/>
      <c r="J39" s="89">
        <f t="shared" si="3"/>
        <v>0</v>
      </c>
      <c r="K39" s="83">
        <f t="shared" si="3"/>
        <v>0</v>
      </c>
    </row>
    <row r="40" spans="1:11">
      <c r="C40" s="18" t="s">
        <v>127</v>
      </c>
      <c r="D40" s="56"/>
      <c r="E40" s="19"/>
      <c r="F40" s="20"/>
      <c r="G40" s="20"/>
      <c r="H40" s="20"/>
      <c r="I40" s="20"/>
      <c r="J40" s="20"/>
      <c r="K40" s="17"/>
    </row>
    <row r="41" spans="1:11">
      <c r="A41" s="3" t="s">
        <v>161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134</v>
      </c>
      <c r="G41" s="88">
        <v>222377.95</v>
      </c>
      <c r="H41" s="130">
        <v>4</v>
      </c>
      <c r="I41" s="131">
        <v>5103.26</v>
      </c>
      <c r="J41" s="89">
        <f>SUM(F41+H41)</f>
        <v>138</v>
      </c>
      <c r="K41" s="83">
        <f>SUM(G41+I41)</f>
        <v>227481.21000000002</v>
      </c>
    </row>
    <row r="42" spans="1:11">
      <c r="C42" s="26" t="s">
        <v>50</v>
      </c>
      <c r="D42" s="58"/>
      <c r="E42" s="15"/>
      <c r="F42" s="89">
        <v>3489</v>
      </c>
      <c r="G42" s="94">
        <f>SUM(G15:G41)</f>
        <v>35391902.530000001</v>
      </c>
      <c r="H42" s="89">
        <v>286</v>
      </c>
      <c r="I42" s="94">
        <f>SUM(I15:I41)</f>
        <v>3638154.26</v>
      </c>
      <c r="J42" s="89">
        <v>3760</v>
      </c>
      <c r="K42" s="83">
        <f>SUM(G42+I42)</f>
        <v>39030056.789999999</v>
      </c>
    </row>
    <row r="43" spans="1:11" ht="13.5" thickBot="1">
      <c r="A43" s="3" t="s">
        <v>302</v>
      </c>
      <c r="B43" s="3" t="s">
        <v>303</v>
      </c>
      <c r="C43" s="27" t="s">
        <v>24</v>
      </c>
      <c r="D43" s="145" t="s">
        <v>140</v>
      </c>
      <c r="E43" s="28">
        <v>130</v>
      </c>
      <c r="F43" s="95"/>
      <c r="G43" s="96"/>
      <c r="H43" s="95"/>
      <c r="I43" s="96"/>
      <c r="J43" s="95"/>
      <c r="K43" s="97">
        <f>SUM(G43+I43)</f>
        <v>0</v>
      </c>
    </row>
    <row r="44" spans="1:11" ht="14.25" thickTop="1" thickBot="1">
      <c r="C44" s="29"/>
      <c r="D44" s="29"/>
      <c r="E44" s="30"/>
      <c r="F44" s="98"/>
      <c r="G44" s="99"/>
      <c r="H44" s="98"/>
      <c r="I44" s="99"/>
      <c r="J44" s="98"/>
      <c r="K44" s="99"/>
    </row>
    <row r="45" spans="1:11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</row>
    <row r="46" spans="1:11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</row>
    <row r="47" spans="1:11">
      <c r="A47" s="3" t="s">
        <v>304</v>
      </c>
      <c r="B47" s="3" t="s">
        <v>162</v>
      </c>
      <c r="C47" s="34" t="s">
        <v>134</v>
      </c>
      <c r="D47" s="61" t="s">
        <v>134</v>
      </c>
      <c r="E47" s="35">
        <v>140</v>
      </c>
      <c r="F47" s="78">
        <v>688</v>
      </c>
      <c r="G47" s="88">
        <v>901240</v>
      </c>
      <c r="H47" s="78">
        <v>1</v>
      </c>
      <c r="I47" s="88">
        <v>1000</v>
      </c>
      <c r="J47" s="106">
        <f t="shared" ref="J47:K51" si="4">SUM(F47+H47)</f>
        <v>689</v>
      </c>
      <c r="K47" s="107">
        <f t="shared" si="4"/>
        <v>902240</v>
      </c>
    </row>
    <row r="48" spans="1:11">
      <c r="A48" s="3" t="s">
        <v>304</v>
      </c>
      <c r="B48" s="3" t="s">
        <v>162</v>
      </c>
      <c r="C48" s="21" t="s">
        <v>137</v>
      </c>
      <c r="D48" s="145" t="s">
        <v>140</v>
      </c>
      <c r="E48" s="23">
        <v>150</v>
      </c>
      <c r="F48" s="78">
        <v>3227</v>
      </c>
      <c r="G48" s="88">
        <v>14002506.42</v>
      </c>
      <c r="H48" s="78">
        <v>171</v>
      </c>
      <c r="I48" s="88">
        <v>1312227.99</v>
      </c>
      <c r="J48" s="89">
        <v>3393</v>
      </c>
      <c r="K48" s="108">
        <f t="shared" si="4"/>
        <v>15314734.41</v>
      </c>
    </row>
    <row r="49" spans="1:11">
      <c r="A49" s="3" t="s">
        <v>304</v>
      </c>
      <c r="B49" s="3" t="s">
        <v>162</v>
      </c>
      <c r="C49" s="21" t="s">
        <v>138</v>
      </c>
      <c r="D49" s="145" t="s">
        <v>140</v>
      </c>
      <c r="E49" s="23">
        <v>160</v>
      </c>
      <c r="F49" s="78">
        <v>277</v>
      </c>
      <c r="G49" s="88">
        <v>2362019</v>
      </c>
      <c r="H49" s="78">
        <v>4</v>
      </c>
      <c r="I49" s="88">
        <v>22222</v>
      </c>
      <c r="J49" s="89">
        <f t="shared" si="4"/>
        <v>281</v>
      </c>
      <c r="K49" s="108">
        <f t="shared" si="4"/>
        <v>2384241</v>
      </c>
    </row>
    <row r="50" spans="1:11">
      <c r="A50" s="3" t="s">
        <v>304</v>
      </c>
      <c r="B50" s="3" t="s">
        <v>162</v>
      </c>
      <c r="C50" s="21" t="s">
        <v>139</v>
      </c>
      <c r="D50" s="145" t="s">
        <v>140</v>
      </c>
      <c r="E50" s="23">
        <v>170</v>
      </c>
      <c r="F50" s="78">
        <v>189</v>
      </c>
      <c r="G50" s="88">
        <v>594515</v>
      </c>
      <c r="H50" s="78">
        <v>856</v>
      </c>
      <c r="I50" s="88">
        <v>7375469</v>
      </c>
      <c r="J50" s="89">
        <v>1043</v>
      </c>
      <c r="K50" s="108">
        <f t="shared" si="4"/>
        <v>7969984</v>
      </c>
    </row>
    <row r="51" spans="1:11">
      <c r="A51" s="3" t="s">
        <v>304</v>
      </c>
      <c r="B51" s="3" t="s">
        <v>162</v>
      </c>
      <c r="C51" s="21" t="s">
        <v>133</v>
      </c>
      <c r="D51" s="145" t="s">
        <v>140</v>
      </c>
      <c r="E51" s="23">
        <v>180</v>
      </c>
      <c r="F51" s="78">
        <v>197</v>
      </c>
      <c r="G51" s="88">
        <v>476464</v>
      </c>
      <c r="H51" s="78">
        <v>22</v>
      </c>
      <c r="I51" s="88">
        <v>11596.7</v>
      </c>
      <c r="J51" s="89">
        <f t="shared" si="4"/>
        <v>219</v>
      </c>
      <c r="K51" s="108">
        <f t="shared" si="4"/>
        <v>488060.7</v>
      </c>
    </row>
    <row r="52" spans="1:11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</row>
    <row r="53" spans="1:11">
      <c r="A53" s="3" t="s">
        <v>304</v>
      </c>
      <c r="B53" s="3" t="s">
        <v>132</v>
      </c>
      <c r="C53" s="34" t="s">
        <v>134</v>
      </c>
      <c r="D53" s="61" t="s">
        <v>134</v>
      </c>
      <c r="E53" s="35">
        <v>190</v>
      </c>
      <c r="F53" s="78">
        <v>358</v>
      </c>
      <c r="G53" s="88">
        <v>590211</v>
      </c>
      <c r="H53" s="78">
        <v>10</v>
      </c>
      <c r="I53" s="88">
        <v>16655</v>
      </c>
      <c r="J53" s="106">
        <f>SUM(F53+H53)</f>
        <v>368</v>
      </c>
      <c r="K53" s="107">
        <f>SUM(G53+I53)</f>
        <v>606866</v>
      </c>
    </row>
    <row r="54" spans="1:11">
      <c r="A54" s="3" t="s">
        <v>304</v>
      </c>
      <c r="B54" s="3" t="s">
        <v>132</v>
      </c>
      <c r="C54" s="21" t="s">
        <v>140</v>
      </c>
      <c r="D54" s="145" t="s">
        <v>140</v>
      </c>
      <c r="E54" s="23">
        <v>200</v>
      </c>
      <c r="F54" s="78">
        <v>202</v>
      </c>
      <c r="G54" s="88">
        <v>366736</v>
      </c>
      <c r="H54" s="78">
        <v>8</v>
      </c>
      <c r="I54" s="88">
        <v>26628</v>
      </c>
      <c r="J54" s="89">
        <f>SUM(F54+H54)</f>
        <v>210</v>
      </c>
      <c r="K54" s="108">
        <f>SUM(G54+I54)</f>
        <v>393364</v>
      </c>
    </row>
    <row r="55" spans="1:11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</row>
    <row r="56" spans="1:11">
      <c r="A56" s="3" t="s">
        <v>304</v>
      </c>
      <c r="B56" s="3" t="s">
        <v>127</v>
      </c>
      <c r="C56" s="34" t="s">
        <v>134</v>
      </c>
      <c r="D56" s="61" t="s">
        <v>134</v>
      </c>
      <c r="E56" s="35">
        <v>210</v>
      </c>
      <c r="F56" s="78"/>
      <c r="G56" s="88"/>
      <c r="H56" s="78"/>
      <c r="I56" s="88"/>
      <c r="J56" s="106">
        <f>SUM(F56+H56)</f>
        <v>0</v>
      </c>
      <c r="K56" s="107">
        <f>SUM(G56+I56)</f>
        <v>0</v>
      </c>
    </row>
    <row r="57" spans="1:11">
      <c r="A57" s="3" t="s">
        <v>304</v>
      </c>
      <c r="B57" s="3" t="s">
        <v>127</v>
      </c>
      <c r="C57" s="21" t="s">
        <v>140</v>
      </c>
      <c r="D57" s="145" t="s">
        <v>140</v>
      </c>
      <c r="E57" s="23">
        <v>220</v>
      </c>
      <c r="F57" s="78">
        <v>1380</v>
      </c>
      <c r="G57" s="88">
        <v>2572707</v>
      </c>
      <c r="H57" s="78">
        <v>846</v>
      </c>
      <c r="I57" s="88">
        <v>10645871.630000001</v>
      </c>
      <c r="J57" s="89">
        <v>2226</v>
      </c>
      <c r="K57" s="108">
        <f>SUM(G57+I57)</f>
        <v>13218578.630000001</v>
      </c>
    </row>
    <row r="58" spans="1:11" ht="13.5" thickBot="1">
      <c r="C58" s="36" t="s">
        <v>50</v>
      </c>
      <c r="D58" s="62"/>
      <c r="E58" s="37"/>
      <c r="F58" s="95">
        <v>4232</v>
      </c>
      <c r="G58" s="111">
        <f>SUM(G47:G57)</f>
        <v>21866398.420000002</v>
      </c>
      <c r="H58" s="95">
        <v>904</v>
      </c>
      <c r="I58" s="111">
        <f>SUM(I47:I57)</f>
        <v>19411670.32</v>
      </c>
      <c r="J58" s="95">
        <v>5136</v>
      </c>
      <c r="K58" s="112">
        <f>SUM(K47:K57)</f>
        <v>41278068.740000002</v>
      </c>
    </row>
    <row r="59" spans="1:11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1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1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1">
      <c r="A62" s="3" t="s">
        <v>305</v>
      </c>
      <c r="B62" s="3" t="s">
        <v>162</v>
      </c>
      <c r="C62" s="21" t="s">
        <v>47</v>
      </c>
      <c r="D62" s="57" t="s">
        <v>134</v>
      </c>
      <c r="E62" s="22">
        <v>245</v>
      </c>
      <c r="F62" s="78">
        <v>1425</v>
      </c>
      <c r="G62" s="118">
        <v>1250857</v>
      </c>
      <c r="H62" s="80"/>
      <c r="I62" s="81"/>
      <c r="J62" s="89">
        <f t="shared" ref="J62:K64" si="5">SUM(F62+H62)</f>
        <v>1425</v>
      </c>
      <c r="K62" s="108">
        <f t="shared" si="5"/>
        <v>1250857</v>
      </c>
    </row>
    <row r="63" spans="1:11">
      <c r="A63" s="3" t="s">
        <v>305</v>
      </c>
      <c r="B63" s="3" t="s">
        <v>162</v>
      </c>
      <c r="C63" s="21" t="s">
        <v>38</v>
      </c>
      <c r="D63" s="145" t="s">
        <v>140</v>
      </c>
      <c r="E63" s="23">
        <v>243</v>
      </c>
      <c r="F63" s="78"/>
      <c r="G63" s="118"/>
      <c r="H63" s="86"/>
      <c r="I63" s="87"/>
      <c r="J63" s="89">
        <f t="shared" si="5"/>
        <v>0</v>
      </c>
      <c r="K63" s="108">
        <f t="shared" si="5"/>
        <v>0</v>
      </c>
    </row>
    <row r="64" spans="1:11">
      <c r="A64" s="3" t="s">
        <v>305</v>
      </c>
      <c r="B64" s="3" t="s">
        <v>162</v>
      </c>
      <c r="C64" s="21" t="s">
        <v>123</v>
      </c>
      <c r="D64" s="57" t="s">
        <v>134</v>
      </c>
      <c r="E64" s="23">
        <v>293</v>
      </c>
      <c r="F64" s="78">
        <v>3</v>
      </c>
      <c r="G64" s="88">
        <v>17700</v>
      </c>
      <c r="H64" s="78"/>
      <c r="I64" s="88"/>
      <c r="J64" s="89">
        <f t="shared" si="5"/>
        <v>3</v>
      </c>
      <c r="K64" s="108">
        <f t="shared" si="5"/>
        <v>17700</v>
      </c>
    </row>
    <row r="65" spans="1:11">
      <c r="A65" s="3" t="s">
        <v>305</v>
      </c>
      <c r="B65" s="3" t="s">
        <v>162</v>
      </c>
      <c r="C65" s="34" t="s">
        <v>46</v>
      </c>
      <c r="D65" s="145" t="s">
        <v>140</v>
      </c>
      <c r="E65" s="35">
        <v>240</v>
      </c>
      <c r="F65" s="78">
        <v>930</v>
      </c>
      <c r="G65" s="88">
        <v>1281000</v>
      </c>
      <c r="H65" s="80"/>
      <c r="I65" s="81"/>
      <c r="J65" s="106">
        <f t="shared" ref="J65:J75" si="6">SUM(F65+H65)</f>
        <v>930</v>
      </c>
      <c r="K65" s="107">
        <f t="shared" ref="K65:K75" si="7">SUM(G65+I65)</f>
        <v>1281000</v>
      </c>
    </row>
    <row r="66" spans="1:11">
      <c r="A66" s="3" t="s">
        <v>305</v>
      </c>
      <c r="B66" s="3" t="s">
        <v>162</v>
      </c>
      <c r="C66" s="34" t="s">
        <v>142</v>
      </c>
      <c r="D66" s="57" t="s">
        <v>134</v>
      </c>
      <c r="E66" s="35">
        <v>244</v>
      </c>
      <c r="F66" s="78"/>
      <c r="G66" s="88"/>
      <c r="H66" s="78"/>
      <c r="I66" s="88"/>
      <c r="J66" s="106">
        <f>SUM(F66+H66)</f>
        <v>0</v>
      </c>
      <c r="K66" s="107">
        <f t="shared" si="7"/>
        <v>0</v>
      </c>
    </row>
    <row r="67" spans="1:11">
      <c r="A67" s="3" t="s">
        <v>305</v>
      </c>
      <c r="B67" s="3" t="s">
        <v>162</v>
      </c>
      <c r="C67" s="21" t="s">
        <v>30</v>
      </c>
      <c r="D67" s="57" t="s">
        <v>134</v>
      </c>
      <c r="E67" s="23">
        <v>261</v>
      </c>
      <c r="F67" s="78"/>
      <c r="G67" s="118"/>
      <c r="H67" s="86"/>
      <c r="I67" s="87"/>
      <c r="J67" s="89">
        <f t="shared" si="6"/>
        <v>0</v>
      </c>
      <c r="K67" s="108">
        <f t="shared" si="7"/>
        <v>0</v>
      </c>
    </row>
    <row r="68" spans="1:11">
      <c r="A68" s="3" t="s">
        <v>305</v>
      </c>
      <c r="B68" s="3" t="s">
        <v>162</v>
      </c>
      <c r="C68" s="21" t="s">
        <v>122</v>
      </c>
      <c r="D68" s="145" t="s">
        <v>140</v>
      </c>
      <c r="E68" s="23">
        <v>292</v>
      </c>
      <c r="F68" s="78"/>
      <c r="G68" s="88"/>
      <c r="H68" s="78"/>
      <c r="I68" s="88"/>
      <c r="J68" s="89">
        <f>SUM(F68+H68)</f>
        <v>0</v>
      </c>
      <c r="K68" s="108">
        <f t="shared" si="7"/>
        <v>0</v>
      </c>
    </row>
    <row r="69" spans="1:11">
      <c r="A69" s="3" t="s">
        <v>305</v>
      </c>
      <c r="B69" s="3" t="s">
        <v>162</v>
      </c>
      <c r="C69" s="21" t="s">
        <v>49</v>
      </c>
      <c r="D69" s="145" t="s">
        <v>140</v>
      </c>
      <c r="E69" s="23">
        <v>270</v>
      </c>
      <c r="F69" s="78"/>
      <c r="G69" s="118"/>
      <c r="H69" s="90"/>
      <c r="I69" s="91"/>
      <c r="J69" s="89">
        <f t="shared" si="6"/>
        <v>0</v>
      </c>
      <c r="K69" s="108">
        <f t="shared" si="7"/>
        <v>0</v>
      </c>
    </row>
    <row r="70" spans="1:11">
      <c r="A70" s="3" t="s">
        <v>305</v>
      </c>
      <c r="B70" s="3" t="s">
        <v>162</v>
      </c>
      <c r="C70" s="21" t="s">
        <v>130</v>
      </c>
      <c r="D70" s="145" t="s">
        <v>140</v>
      </c>
      <c r="E70" s="23">
        <v>260</v>
      </c>
      <c r="F70" s="78"/>
      <c r="G70" s="118"/>
      <c r="H70" s="119"/>
      <c r="I70" s="120"/>
      <c r="J70" s="89">
        <f>SUM(F70+H70)</f>
        <v>0</v>
      </c>
      <c r="K70" s="108">
        <f t="shared" si="7"/>
        <v>0</v>
      </c>
    </row>
    <row r="71" spans="1:11">
      <c r="A71" s="3" t="s">
        <v>305</v>
      </c>
      <c r="B71" s="3" t="s">
        <v>162</v>
      </c>
      <c r="C71" s="21" t="s">
        <v>31</v>
      </c>
      <c r="D71" s="145" t="s">
        <v>140</v>
      </c>
      <c r="E71" s="23">
        <v>280</v>
      </c>
      <c r="F71" s="78">
        <v>60</v>
      </c>
      <c r="G71" s="88">
        <v>90000</v>
      </c>
      <c r="H71" s="121"/>
      <c r="I71" s="118"/>
      <c r="J71" s="89">
        <f t="shared" si="6"/>
        <v>60</v>
      </c>
      <c r="K71" s="108">
        <f t="shared" si="7"/>
        <v>90000</v>
      </c>
    </row>
    <row r="72" spans="1:11">
      <c r="A72" s="3" t="s">
        <v>305</v>
      </c>
      <c r="B72" s="3" t="s">
        <v>162</v>
      </c>
      <c r="C72" s="21" t="s">
        <v>131</v>
      </c>
      <c r="D72" s="145" t="s">
        <v>140</v>
      </c>
      <c r="E72" s="23">
        <v>283</v>
      </c>
      <c r="F72" s="78"/>
      <c r="G72" s="88"/>
      <c r="H72" s="78"/>
      <c r="I72" s="88"/>
      <c r="J72" s="89">
        <f>SUM(F72+H72)</f>
        <v>0</v>
      </c>
      <c r="K72" s="108">
        <f t="shared" si="7"/>
        <v>0</v>
      </c>
    </row>
    <row r="73" spans="1:11">
      <c r="A73" s="3" t="s">
        <v>305</v>
      </c>
      <c r="B73" s="3" t="s">
        <v>162</v>
      </c>
      <c r="C73" s="21" t="s">
        <v>32</v>
      </c>
      <c r="D73" s="57" t="s">
        <v>134</v>
      </c>
      <c r="E73" s="23">
        <v>281</v>
      </c>
      <c r="F73" s="78">
        <v>22</v>
      </c>
      <c r="G73" s="88">
        <v>74158</v>
      </c>
      <c r="H73" s="78">
        <v>1</v>
      </c>
      <c r="I73" s="88">
        <v>10055</v>
      </c>
      <c r="J73" s="89">
        <f t="shared" si="6"/>
        <v>23</v>
      </c>
      <c r="K73" s="108">
        <f t="shared" si="7"/>
        <v>84213</v>
      </c>
    </row>
    <row r="74" spans="1:11">
      <c r="A74" s="3" t="s">
        <v>305</v>
      </c>
      <c r="B74" s="3" t="s">
        <v>162</v>
      </c>
      <c r="C74" s="21" t="s">
        <v>124</v>
      </c>
      <c r="D74" s="57" t="s">
        <v>134</v>
      </c>
      <c r="E74" s="23">
        <v>301</v>
      </c>
      <c r="F74" s="78"/>
      <c r="G74" s="88"/>
      <c r="H74" s="78"/>
      <c r="I74" s="88"/>
      <c r="J74" s="89">
        <f>SUM(F74+H74)</f>
        <v>0</v>
      </c>
      <c r="K74" s="108">
        <f t="shared" si="7"/>
        <v>0</v>
      </c>
    </row>
    <row r="75" spans="1:11">
      <c r="A75" s="3" t="s">
        <v>305</v>
      </c>
      <c r="B75" s="3" t="s">
        <v>162</v>
      </c>
      <c r="C75" s="21" t="s">
        <v>129</v>
      </c>
      <c r="D75" s="145" t="s">
        <v>140</v>
      </c>
      <c r="E75" s="23">
        <v>302</v>
      </c>
      <c r="F75" s="78">
        <v>9</v>
      </c>
      <c r="G75" s="88">
        <v>26118</v>
      </c>
      <c r="H75" s="78"/>
      <c r="I75" s="88"/>
      <c r="J75" s="89">
        <f t="shared" si="6"/>
        <v>9</v>
      </c>
      <c r="K75" s="108">
        <f t="shared" si="7"/>
        <v>26118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305</v>
      </c>
      <c r="B77" s="3" t="s">
        <v>301</v>
      </c>
      <c r="C77" s="21" t="s">
        <v>48</v>
      </c>
      <c r="D77" s="145" t="s">
        <v>140</v>
      </c>
      <c r="E77" s="23">
        <v>290</v>
      </c>
      <c r="F77" s="78"/>
      <c r="G77" s="88"/>
      <c r="H77" s="78"/>
      <c r="I77" s="88"/>
      <c r="J77" s="89">
        <f>SUM(F77+H77)</f>
        <v>0</v>
      </c>
      <c r="K77" s="108">
        <f>SUM(G77+I77)</f>
        <v>0</v>
      </c>
    </row>
    <row r="78" spans="1:11">
      <c r="A78" s="3" t="s">
        <v>305</v>
      </c>
      <c r="B78" s="3" t="s">
        <v>301</v>
      </c>
      <c r="C78" s="21" t="s">
        <v>121</v>
      </c>
      <c r="D78" s="145" t="s">
        <v>140</v>
      </c>
      <c r="E78" s="23">
        <v>291</v>
      </c>
      <c r="F78" s="78"/>
      <c r="G78" s="88"/>
      <c r="H78" s="78"/>
      <c r="I78" s="88"/>
      <c r="J78" s="89">
        <f>SUM(F78+H78)</f>
        <v>0</v>
      </c>
      <c r="K78" s="108">
        <f>SUM(G78+I78)</f>
        <v>0</v>
      </c>
    </row>
    <row r="79" spans="1:11">
      <c r="A79" s="3" t="s">
        <v>305</v>
      </c>
      <c r="B79" s="3" t="s">
        <v>301</v>
      </c>
      <c r="C79" s="21" t="s">
        <v>124</v>
      </c>
      <c r="D79" s="57" t="s">
        <v>134</v>
      </c>
      <c r="E79" s="23">
        <v>303</v>
      </c>
      <c r="F79" s="78"/>
      <c r="G79" s="88"/>
      <c r="H79" s="78"/>
      <c r="I79" s="88"/>
      <c r="J79" s="89"/>
      <c r="K79" s="108"/>
    </row>
    <row r="80" spans="1:11">
      <c r="A80" s="3" t="s">
        <v>305</v>
      </c>
      <c r="B80" s="3" t="s">
        <v>301</v>
      </c>
      <c r="C80" s="21" t="s">
        <v>129</v>
      </c>
      <c r="D80" s="145" t="s">
        <v>140</v>
      </c>
      <c r="E80" s="23">
        <v>304</v>
      </c>
      <c r="F80" s="78"/>
      <c r="G80" s="88"/>
      <c r="H80" s="78"/>
      <c r="I80" s="88"/>
      <c r="J80" s="89"/>
      <c r="K80" s="108"/>
    </row>
    <row r="81" spans="1:11">
      <c r="C81" s="26" t="s">
        <v>50</v>
      </c>
      <c r="D81" s="58"/>
      <c r="E81" s="15"/>
      <c r="F81" s="89">
        <v>2099</v>
      </c>
      <c r="G81" s="94">
        <f>SUM(G62:G80)</f>
        <v>2739833</v>
      </c>
      <c r="H81" s="89">
        <f>SUM(H62:H80)</f>
        <v>1</v>
      </c>
      <c r="I81" s="94">
        <f>SUM(I62:I80)</f>
        <v>10055</v>
      </c>
      <c r="J81" s="89">
        <v>2100</v>
      </c>
      <c r="K81" s="108">
        <f>SUM(K62:K80)</f>
        <v>2749888</v>
      </c>
    </row>
    <row r="82" spans="1:11" ht="13.5" thickBot="1">
      <c r="A82" s="3" t="s">
        <v>306</v>
      </c>
      <c r="B82" s="3" t="s">
        <v>303</v>
      </c>
      <c r="C82" s="27" t="s">
        <v>24</v>
      </c>
      <c r="D82" s="96"/>
      <c r="E82" s="28">
        <v>310</v>
      </c>
      <c r="F82" s="95"/>
      <c r="G82" s="96"/>
      <c r="H82" s="95"/>
      <c r="I82" s="96"/>
      <c r="J82" s="95"/>
      <c r="K82" s="112">
        <f>SUM(G82+I82)</f>
        <v>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162</v>
      </c>
      <c r="C87" s="44" t="s">
        <v>135</v>
      </c>
      <c r="D87" s="54" t="s">
        <v>134</v>
      </c>
      <c r="E87" s="35">
        <v>323</v>
      </c>
      <c r="F87" s="78">
        <v>8</v>
      </c>
      <c r="G87" s="88">
        <v>15500</v>
      </c>
      <c r="H87" s="78">
        <v>1</v>
      </c>
      <c r="I87" s="88">
        <v>2500</v>
      </c>
      <c r="J87" s="89">
        <f t="shared" ref="J87:K90" si="8">SUM(F87+H87)</f>
        <v>9</v>
      </c>
      <c r="K87" s="105">
        <f t="shared" si="8"/>
        <v>18000</v>
      </c>
    </row>
    <row r="88" spans="1:11">
      <c r="A88" s="3" t="s">
        <v>133</v>
      </c>
      <c r="B88" s="3" t="s">
        <v>162</v>
      </c>
      <c r="C88" s="44" t="s">
        <v>136</v>
      </c>
      <c r="D88" s="150" t="s">
        <v>140</v>
      </c>
      <c r="E88" s="35">
        <v>324</v>
      </c>
      <c r="F88" s="78">
        <v>1177</v>
      </c>
      <c r="G88" s="88">
        <v>4371132</v>
      </c>
      <c r="H88" s="78">
        <v>360</v>
      </c>
      <c r="I88" s="88">
        <v>2278124</v>
      </c>
      <c r="J88" s="89">
        <f t="shared" si="8"/>
        <v>1537</v>
      </c>
      <c r="K88" s="105">
        <f t="shared" si="8"/>
        <v>6649256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301</v>
      </c>
      <c r="C90" s="21" t="s">
        <v>39</v>
      </c>
      <c r="D90" s="145" t="s">
        <v>140</v>
      </c>
      <c r="E90" s="23">
        <v>322</v>
      </c>
      <c r="F90" s="78">
        <v>251</v>
      </c>
      <c r="G90" s="88">
        <v>2416120</v>
      </c>
      <c r="H90" s="78">
        <v>12</v>
      </c>
      <c r="I90" s="88">
        <v>64578</v>
      </c>
      <c r="J90" s="89">
        <f t="shared" si="8"/>
        <v>263</v>
      </c>
      <c r="K90" s="105">
        <f t="shared" si="8"/>
        <v>2480698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301</v>
      </c>
      <c r="C92" s="44" t="s">
        <v>133</v>
      </c>
      <c r="D92" s="145" t="s">
        <v>140</v>
      </c>
      <c r="E92" s="52">
        <v>325</v>
      </c>
      <c r="F92" s="78"/>
      <c r="G92" s="88"/>
      <c r="H92" s="78"/>
      <c r="I92" s="88"/>
      <c r="J92" s="89">
        <f>SUM(F92+H92)</f>
        <v>0</v>
      </c>
      <c r="K92" s="105">
        <f>SUM(G92+I92)</f>
        <v>0</v>
      </c>
    </row>
    <row r="93" spans="1:11" ht="13.5" thickBot="1">
      <c r="C93" s="36" t="s">
        <v>50</v>
      </c>
      <c r="D93" s="62"/>
      <c r="E93" s="37"/>
      <c r="F93" s="95">
        <v>1402</v>
      </c>
      <c r="G93" s="111">
        <f>SUM(G87:G92)</f>
        <v>6802752</v>
      </c>
      <c r="H93" s="95">
        <f>SUM(H87:H92)</f>
        <v>373</v>
      </c>
      <c r="I93" s="111">
        <f>SUM(I87:I92)</f>
        <v>2345202</v>
      </c>
      <c r="J93" s="95">
        <v>1775</v>
      </c>
      <c r="K93" s="112">
        <f>SUM(K87:K92)</f>
        <v>9147954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307</v>
      </c>
      <c r="B96" s="3" t="s">
        <v>134</v>
      </c>
      <c r="C96" s="47" t="s">
        <v>53</v>
      </c>
      <c r="D96" s="146" t="s">
        <v>310</v>
      </c>
      <c r="E96" s="35">
        <v>330</v>
      </c>
      <c r="F96" s="78">
        <v>3219</v>
      </c>
      <c r="G96" s="125">
        <f>SUM(G15:G19,G24,G27,G30:G33,G35,G38,G41,G47,G53,G56,G62,G64,G66,G67,G73,G74,G79,G87)</f>
        <v>21537506.529999997</v>
      </c>
      <c r="H96" s="78">
        <v>273</v>
      </c>
      <c r="I96" s="125">
        <f>SUM(I15:I19,I24,I27,I30:I33,I35,I38,I41,I47,I53,I56,I62,I64,I66,I67,I73,I74,I79,I87)</f>
        <v>1888863.26</v>
      </c>
      <c r="J96" s="106">
        <v>3476</v>
      </c>
      <c r="K96" s="93">
        <f>SUM(G96+I96)</f>
        <v>23426369.789999999</v>
      </c>
    </row>
    <row r="97" spans="1:11" ht="34.5" thickBot="1">
      <c r="A97" s="139" t="s">
        <v>307</v>
      </c>
      <c r="B97" s="3" t="s">
        <v>308</v>
      </c>
      <c r="C97" s="48" t="s">
        <v>54</v>
      </c>
      <c r="D97" s="146" t="s">
        <v>309</v>
      </c>
      <c r="E97" s="28">
        <v>340</v>
      </c>
      <c r="F97" s="126">
        <v>5599</v>
      </c>
      <c r="G97" s="111">
        <f>SUM(G42,G58,G81,G93)</f>
        <v>66800885.950000003</v>
      </c>
      <c r="H97" s="126">
        <v>1336</v>
      </c>
      <c r="I97" s="111">
        <f>SUM(I42,I58,I81,I93)</f>
        <v>25405081.579999998</v>
      </c>
      <c r="J97" s="95">
        <v>6935</v>
      </c>
      <c r="K97" s="97">
        <f>SUM(G97+I97)</f>
        <v>92205967.530000001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2467</v>
      </c>
      <c r="G98" s="128"/>
      <c r="H98" s="127">
        <f>LARGE((H15:H19,H24,H27,H30,H31,H32,H33,H35,H38,H41,H47,H53,H56,H62,H64,H66,H67,H73,H74,H79,H87),1)</f>
        <v>272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8498</v>
      </c>
      <c r="G99" s="129"/>
      <c r="H99" s="129">
        <f>SUM(H15:H19,H24,H27,H30,H31,H32,H33,H35,H38,H41,H47,H53,H56,H62,H64,H66,H67,H73,H74,H79,H87)</f>
        <v>294</v>
      </c>
      <c r="I99" s="128"/>
      <c r="J99" s="113"/>
      <c r="K99" s="114"/>
    </row>
    <row r="100" spans="1:11">
      <c r="F100" s="127">
        <f>LARGE((F15:F25,F27:F39,F41,F47:F51,F53:F54,F56:F57,F62:F75,F77:F80,F87:F88,F90,F92),1)</f>
        <v>3227</v>
      </c>
      <c r="H100" s="127">
        <f>LARGE((H15:H25,H27:H39,H41,H47:H51,H53:H54,H56:H57,H62:H75,H77:H80,H87:H88,H90,H92),1)</f>
        <v>856</v>
      </c>
    </row>
    <row r="101" spans="1:11">
      <c r="F101" s="129">
        <f>SUM(F42,F58,F81,F93)</f>
        <v>11222</v>
      </c>
      <c r="H101" s="129">
        <f>SUM(H42,H58,H81,H93)</f>
        <v>1564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66 H64 F56:F57 H56:H57 H53:H54 F53:F54 F47:F51 H47:H51 F41 H41 F62:F75 H68 H71:H75 F92 H92 F90 H90 F87:F88 F77:F80 H77:H80 H20:H25 H18 F15:F25 F27:F39 H27:H39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workbookViewId="0"/>
  </sheetViews>
  <sheetFormatPr defaultRowHeight="12.75"/>
  <cols>
    <col min="1" max="3" width="9.140625" style="152" customWidth="1"/>
    <col min="4" max="16384" width="9.140625" style="152"/>
  </cols>
  <sheetData>
    <row r="2" spans="1:3">
      <c r="A2" s="151"/>
    </row>
    <row r="3" spans="1:3">
      <c r="A3" s="151"/>
    </row>
    <row r="4" spans="1:3">
      <c r="A4" s="151"/>
    </row>
    <row r="5" spans="1:3">
      <c r="A5" s="153"/>
    </row>
    <row r="6" spans="1:3">
      <c r="A6" s="153"/>
    </row>
    <row r="7" spans="1:3">
      <c r="B7" s="151"/>
      <c r="C7" s="151"/>
    </row>
    <row r="8" spans="1:3">
      <c r="A8" s="153"/>
    </row>
    <row r="9" spans="1:3">
      <c r="A9" s="154"/>
    </row>
    <row r="10" spans="1:3">
      <c r="A10" s="153"/>
    </row>
    <row r="11" spans="1:3">
      <c r="B11" s="151"/>
      <c r="C11" s="151"/>
    </row>
    <row r="12" spans="1:3">
      <c r="A12" s="153"/>
    </row>
    <row r="13" spans="1:3">
      <c r="A13" s="154"/>
    </row>
    <row r="14" spans="1:3">
      <c r="A14" s="154"/>
    </row>
    <row r="15" spans="1:3">
      <c r="B15" s="151"/>
      <c r="C15" s="151"/>
    </row>
    <row r="16" spans="1:3">
      <c r="A16" s="151"/>
    </row>
    <row r="17" spans="1:2">
      <c r="A17" s="154"/>
    </row>
    <row r="18" spans="1:2">
      <c r="A18" s="153"/>
    </row>
    <row r="19" spans="1:2">
      <c r="A19" s="151"/>
      <c r="B19" s="151"/>
    </row>
    <row r="20" spans="1:2">
      <c r="A20" s="154"/>
    </row>
    <row r="21" spans="1:2">
      <c r="A21" s="154"/>
    </row>
    <row r="22" spans="1:2">
      <c r="A22" s="154"/>
    </row>
    <row r="23" spans="1:2">
      <c r="A23" s="155"/>
    </row>
    <row r="24" spans="1:2">
      <c r="A24" s="156"/>
    </row>
    <row r="25" spans="1:2">
      <c r="A25" s="156"/>
    </row>
    <row r="26" spans="1:2">
      <c r="A26" s="156"/>
    </row>
    <row r="27" spans="1:2">
      <c r="A27" s="156"/>
    </row>
    <row r="28" spans="1:2">
      <c r="A28" s="156"/>
    </row>
    <row r="29" spans="1:2">
      <c r="A29" s="156"/>
    </row>
    <row r="30" spans="1:2">
      <c r="A30" s="156"/>
    </row>
    <row r="31" spans="1:2">
      <c r="A31" s="156"/>
    </row>
    <row r="32" spans="1:2">
      <c r="A32" s="156"/>
    </row>
    <row r="33" spans="1:1">
      <c r="A33" s="156"/>
    </row>
    <row r="34" spans="1:1">
      <c r="A34" s="156"/>
    </row>
    <row r="35" spans="1:1">
      <c r="A35" s="156"/>
    </row>
    <row r="36" spans="1:1">
      <c r="A36" s="156"/>
    </row>
    <row r="37" spans="1:1">
      <c r="A37" s="156"/>
    </row>
    <row r="38" spans="1:1">
      <c r="A38" s="156"/>
    </row>
    <row r="39" spans="1:1">
      <c r="A39" s="156"/>
    </row>
    <row r="40" spans="1:1">
      <c r="A40" s="156"/>
    </row>
    <row r="41" spans="1:1">
      <c r="A41" s="156"/>
    </row>
    <row r="42" spans="1:1">
      <c r="A42" s="156"/>
    </row>
    <row r="43" spans="1:1">
      <c r="A43" s="156"/>
    </row>
    <row r="44" spans="1:1">
      <c r="A44" s="156"/>
    </row>
    <row r="45" spans="1:1">
      <c r="A45" s="156"/>
    </row>
    <row r="46" spans="1:1">
      <c r="A46" s="156"/>
    </row>
    <row r="47" spans="1:1">
      <c r="A47" s="156"/>
    </row>
    <row r="48" spans="1:1">
      <c r="A48" s="156"/>
    </row>
    <row r="49" spans="1:2">
      <c r="A49" s="156"/>
    </row>
    <row r="50" spans="1:2">
      <c r="A50" s="156"/>
    </row>
    <row r="51" spans="1:2">
      <c r="B51" s="156"/>
    </row>
    <row r="52" spans="1:2">
      <c r="A52" s="154"/>
    </row>
    <row r="53" spans="1:2">
      <c r="A53" s="153"/>
    </row>
    <row r="54" spans="1:2">
      <c r="A54" s="151"/>
      <c r="B54" s="151"/>
    </row>
    <row r="55" spans="1:2">
      <c r="A55" s="153"/>
    </row>
    <row r="56" spans="1:2">
      <c r="A56" s="154"/>
    </row>
    <row r="57" spans="1:2">
      <c r="A57" s="153"/>
    </row>
    <row r="58" spans="1:2">
      <c r="A58" s="155"/>
    </row>
    <row r="59" spans="1:2">
      <c r="A59" s="157"/>
    </row>
    <row r="60" spans="1:2">
      <c r="A60" s="156"/>
    </row>
    <row r="61" spans="1:2">
      <c r="A61" s="156"/>
    </row>
    <row r="62" spans="1:2">
      <c r="A62" s="156"/>
    </row>
    <row r="63" spans="1:2">
      <c r="A63" s="156"/>
    </row>
    <row r="64" spans="1:2">
      <c r="A64" s="156"/>
    </row>
    <row r="65" spans="1:2">
      <c r="A65" s="157"/>
    </row>
    <row r="66" spans="1:2">
      <c r="A66" s="157"/>
    </row>
    <row r="67" spans="1:2">
      <c r="A67" s="156"/>
    </row>
    <row r="68" spans="1:2">
      <c r="A68" s="156"/>
    </row>
    <row r="69" spans="1:2">
      <c r="A69" s="157"/>
    </row>
    <row r="70" spans="1:2">
      <c r="A70" s="157"/>
    </row>
    <row r="71" spans="1:2">
      <c r="A71" s="157"/>
    </row>
    <row r="72" spans="1:2">
      <c r="A72" s="157"/>
    </row>
    <row r="73" spans="1:2">
      <c r="A73" s="157"/>
    </row>
    <row r="74" spans="1:2">
      <c r="A74" s="157"/>
    </row>
    <row r="75" spans="1:2">
      <c r="A75" s="157"/>
    </row>
    <row r="76" spans="1:2">
      <c r="A76" s="157"/>
    </row>
    <row r="77" spans="1:2">
      <c r="A77" s="157"/>
    </row>
    <row r="78" spans="1:2">
      <c r="A78" s="153"/>
    </row>
    <row r="79" spans="1:2">
      <c r="A79" s="151"/>
      <c r="B79" s="151"/>
    </row>
    <row r="80" spans="1:2">
      <c r="A80" s="153"/>
    </row>
    <row r="81" spans="1:1">
      <c r="A81" s="154"/>
    </row>
    <row r="82" spans="1:1">
      <c r="A82" s="153"/>
    </row>
    <row r="83" spans="1:1">
      <c r="A83" s="155"/>
    </row>
    <row r="84" spans="1:1">
      <c r="A84" s="157"/>
    </row>
    <row r="85" spans="1:1">
      <c r="A85" s="156"/>
    </row>
    <row r="86" spans="1:1">
      <c r="A86" s="156"/>
    </row>
    <row r="87" spans="1:1">
      <c r="A87" s="156"/>
    </row>
    <row r="88" spans="1:1">
      <c r="A88" s="156"/>
    </row>
    <row r="89" spans="1:1">
      <c r="A89" s="156"/>
    </row>
    <row r="90" spans="1:1">
      <c r="A90" s="156"/>
    </row>
    <row r="91" spans="1:1">
      <c r="A91" s="156"/>
    </row>
    <row r="92" spans="1:1">
      <c r="A92" s="156"/>
    </row>
    <row r="93" spans="1:1">
      <c r="A93" s="156"/>
    </row>
    <row r="94" spans="1:1">
      <c r="A94" s="156"/>
    </row>
    <row r="95" spans="1:1">
      <c r="A95" s="156"/>
    </row>
    <row r="96" spans="1:1">
      <c r="A96" s="156"/>
    </row>
    <row r="97" spans="1:2">
      <c r="A97" s="156"/>
    </row>
    <row r="98" spans="1:2">
      <c r="A98" s="156"/>
    </row>
    <row r="99" spans="1:2">
      <c r="A99" s="157"/>
    </row>
    <row r="100" spans="1:2">
      <c r="A100" s="156"/>
    </row>
    <row r="101" spans="1:2">
      <c r="A101" s="156"/>
    </row>
    <row r="102" spans="1:2">
      <c r="A102" s="156"/>
    </row>
    <row r="103" spans="1:2">
      <c r="A103" s="156"/>
    </row>
    <row r="104" spans="1:2">
      <c r="A104" s="153"/>
    </row>
    <row r="105" spans="1:2">
      <c r="A105" s="154"/>
    </row>
    <row r="106" spans="1:2">
      <c r="A106" s="153"/>
    </row>
    <row r="107" spans="1:2">
      <c r="A107" s="158"/>
      <c r="B107" s="158"/>
    </row>
    <row r="108" spans="1:2">
      <c r="A108" s="151"/>
    </row>
    <row r="109" spans="1:2">
      <c r="A109" s="154"/>
    </row>
    <row r="110" spans="1:2">
      <c r="A110" s="153"/>
    </row>
    <row r="111" spans="1:2">
      <c r="A111" s="151"/>
    </row>
    <row r="112" spans="1:2">
      <c r="A112" s="153"/>
    </row>
    <row r="113" spans="1:3">
      <c r="A113" s="154"/>
    </row>
    <row r="114" spans="1:3">
      <c r="A114" s="154"/>
    </row>
    <row r="115" spans="1:3">
      <c r="A115" s="154"/>
    </row>
    <row r="116" spans="1:3">
      <c r="A116" s="154"/>
    </row>
    <row r="117" spans="1:3">
      <c r="A117" s="153"/>
    </row>
    <row r="118" spans="1:3">
      <c r="C118" s="153"/>
    </row>
    <row r="119" spans="1:3">
      <c r="A119" s="159"/>
    </row>
    <row r="120" spans="1:3">
      <c r="A120" s="159"/>
    </row>
    <row r="121" spans="1:3">
      <c r="A121" s="156"/>
    </row>
    <row r="122" spans="1:3">
      <c r="A122" s="156"/>
    </row>
    <row r="123" spans="1:3">
      <c r="A123" s="156"/>
    </row>
    <row r="124" spans="1:3">
      <c r="A124" s="156"/>
    </row>
    <row r="125" spans="1:3">
      <c r="A125" s="156"/>
    </row>
    <row r="126" spans="1:3">
      <c r="A126" s="156"/>
    </row>
    <row r="127" spans="1:3">
      <c r="A127" s="159"/>
    </row>
    <row r="128" spans="1:3">
      <c r="A128" s="156"/>
    </row>
    <row r="129" spans="1:2">
      <c r="A129" s="156"/>
    </row>
    <row r="130" spans="1:2">
      <c r="A130" s="156"/>
    </row>
    <row r="131" spans="1:2">
      <c r="A131" s="156"/>
    </row>
    <row r="132" spans="1:2">
      <c r="A132" s="156"/>
    </row>
    <row r="133" spans="1:2">
      <c r="A133" s="156"/>
    </row>
    <row r="134" spans="1:2">
      <c r="A134" s="156"/>
    </row>
    <row r="135" spans="1:2">
      <c r="A135" s="159"/>
    </row>
    <row r="136" spans="1:2">
      <c r="A136" s="156"/>
    </row>
    <row r="137" spans="1:2">
      <c r="A137" s="156"/>
    </row>
    <row r="138" spans="1:2">
      <c r="A138" s="159"/>
    </row>
    <row r="139" spans="1:2">
      <c r="A139" s="159"/>
    </row>
    <row r="140" spans="1:2">
      <c r="B140" s="156"/>
    </row>
    <row r="141" spans="1:2">
      <c r="A141" s="159"/>
    </row>
    <row r="142" spans="1:2">
      <c r="B142" s="156"/>
    </row>
    <row r="143" spans="1:2">
      <c r="A143" s="159"/>
    </row>
    <row r="144" spans="1:2">
      <c r="B144" s="156"/>
    </row>
    <row r="145" spans="1:2">
      <c r="A145" s="156"/>
    </row>
    <row r="146" spans="1:2">
      <c r="A146" s="159"/>
    </row>
    <row r="147" spans="1:2">
      <c r="A147" s="159"/>
    </row>
    <row r="148" spans="1:2">
      <c r="A148" s="156"/>
    </row>
    <row r="149" spans="1:2">
      <c r="A149" s="156"/>
    </row>
    <row r="150" spans="1:2">
      <c r="A150" s="156"/>
    </row>
    <row r="151" spans="1:2">
      <c r="A151" s="156"/>
    </row>
    <row r="152" spans="1:2">
      <c r="A152" s="156"/>
    </row>
    <row r="153" spans="1:2">
      <c r="A153" s="156"/>
    </row>
    <row r="154" spans="1:2">
      <c r="A154" s="159"/>
    </row>
    <row r="155" spans="1:2">
      <c r="B155" s="156"/>
    </row>
    <row r="156" spans="1:2">
      <c r="A156" s="156"/>
    </row>
    <row r="157" spans="1:2">
      <c r="A157" s="159"/>
    </row>
    <row r="158" spans="1:2">
      <c r="A158" s="156"/>
    </row>
    <row r="159" spans="1:2">
      <c r="B159" s="160"/>
    </row>
    <row r="160" spans="1:2">
      <c r="A160" s="151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163</v>
      </c>
      <c r="C1" s="132" t="s">
        <v>164</v>
      </c>
      <c r="D1" s="132" t="s">
        <v>300</v>
      </c>
      <c r="E1" s="132" t="s">
        <v>148</v>
      </c>
      <c r="F1" s="134" t="s">
        <v>146</v>
      </c>
    </row>
    <row r="2" spans="1:6">
      <c r="A2" t="s">
        <v>56</v>
      </c>
      <c r="B2" t="s">
        <v>165</v>
      </c>
      <c r="C2" t="s">
        <v>166</v>
      </c>
      <c r="D2" s="132" t="s">
        <v>160</v>
      </c>
      <c r="E2" t="s">
        <v>167</v>
      </c>
      <c r="F2" s="139" t="s">
        <v>159</v>
      </c>
    </row>
    <row r="3" spans="1:6">
      <c r="A3" t="s">
        <v>57</v>
      </c>
      <c r="B3" s="143" t="s">
        <v>168</v>
      </c>
      <c r="C3" s="132" t="s">
        <v>169</v>
      </c>
      <c r="D3" s="132" t="s">
        <v>160</v>
      </c>
      <c r="E3" t="s">
        <v>167</v>
      </c>
      <c r="F3" s="139" t="s">
        <v>311</v>
      </c>
    </row>
    <row r="4" spans="1:6">
      <c r="A4" t="s">
        <v>58</v>
      </c>
      <c r="B4" s="143" t="s">
        <v>170</v>
      </c>
      <c r="C4" s="143" t="s">
        <v>171</v>
      </c>
      <c r="D4" s="132" t="s">
        <v>160</v>
      </c>
      <c r="E4" t="s">
        <v>167</v>
      </c>
      <c r="F4" s="139" t="s">
        <v>311</v>
      </c>
    </row>
    <row r="5" spans="1:6">
      <c r="A5" t="s">
        <v>59</v>
      </c>
      <c r="B5" t="s">
        <v>172</v>
      </c>
      <c r="C5" t="s">
        <v>173</v>
      </c>
      <c r="D5" s="132" t="s">
        <v>160</v>
      </c>
      <c r="E5" t="s">
        <v>167</v>
      </c>
      <c r="F5" s="139" t="s">
        <v>312</v>
      </c>
    </row>
    <row r="6" spans="1:6">
      <c r="A6" t="s">
        <v>60</v>
      </c>
      <c r="B6" t="s">
        <v>174</v>
      </c>
      <c r="C6" t="s">
        <v>175</v>
      </c>
      <c r="D6" s="132" t="s">
        <v>160</v>
      </c>
      <c r="E6" t="s">
        <v>167</v>
      </c>
      <c r="F6" s="139" t="s">
        <v>313</v>
      </c>
    </row>
    <row r="7" spans="1:6">
      <c r="A7" t="s">
        <v>61</v>
      </c>
      <c r="B7" t="s">
        <v>176</v>
      </c>
      <c r="C7" t="s">
        <v>177</v>
      </c>
      <c r="D7" s="132" t="s">
        <v>296</v>
      </c>
      <c r="E7" t="s">
        <v>178</v>
      </c>
      <c r="F7" s="139" t="s">
        <v>314</v>
      </c>
    </row>
    <row r="8" spans="1:6">
      <c r="A8" t="s">
        <v>62</v>
      </c>
      <c r="B8" t="s">
        <v>179</v>
      </c>
      <c r="C8" t="s">
        <v>180</v>
      </c>
      <c r="D8" s="132" t="s">
        <v>298</v>
      </c>
      <c r="E8" t="s">
        <v>181</v>
      </c>
      <c r="F8" s="139" t="s">
        <v>315</v>
      </c>
    </row>
    <row r="9" spans="1:6">
      <c r="A9" t="s">
        <v>63</v>
      </c>
      <c r="B9" t="s">
        <v>182</v>
      </c>
      <c r="C9" t="s">
        <v>183</v>
      </c>
      <c r="D9" s="132" t="s">
        <v>160</v>
      </c>
      <c r="E9" t="s">
        <v>167</v>
      </c>
      <c r="F9" s="139" t="s">
        <v>316</v>
      </c>
    </row>
    <row r="10" spans="1:6">
      <c r="A10" t="s">
        <v>64</v>
      </c>
      <c r="B10" t="s">
        <v>184</v>
      </c>
      <c r="C10" t="s">
        <v>185</v>
      </c>
      <c r="D10" s="132" t="s">
        <v>160</v>
      </c>
      <c r="E10" t="s">
        <v>167</v>
      </c>
      <c r="F10" s="139" t="s">
        <v>317</v>
      </c>
    </row>
    <row r="11" spans="1:6">
      <c r="A11" t="s">
        <v>65</v>
      </c>
      <c r="B11" t="s">
        <v>186</v>
      </c>
      <c r="C11" t="s">
        <v>187</v>
      </c>
      <c r="D11" s="132" t="s">
        <v>298</v>
      </c>
      <c r="E11" t="s">
        <v>181</v>
      </c>
      <c r="F11" s="139" t="s">
        <v>318</v>
      </c>
    </row>
    <row r="12" spans="1:6">
      <c r="A12" t="s">
        <v>66</v>
      </c>
      <c r="B12" t="s">
        <v>188</v>
      </c>
      <c r="C12" t="s">
        <v>189</v>
      </c>
      <c r="D12" s="132" t="s">
        <v>160</v>
      </c>
      <c r="E12" t="s">
        <v>167</v>
      </c>
      <c r="F12" s="139" t="s">
        <v>319</v>
      </c>
    </row>
    <row r="13" spans="1:6">
      <c r="A13" t="s">
        <v>67</v>
      </c>
      <c r="B13" t="s">
        <v>190</v>
      </c>
      <c r="C13" t="s">
        <v>191</v>
      </c>
      <c r="D13" s="132" t="s">
        <v>160</v>
      </c>
      <c r="E13" t="s">
        <v>167</v>
      </c>
      <c r="F13" s="139" t="s">
        <v>320</v>
      </c>
    </row>
    <row r="14" spans="1:6">
      <c r="A14" t="s">
        <v>68</v>
      </c>
      <c r="B14" t="s">
        <v>192</v>
      </c>
      <c r="C14" t="s">
        <v>193</v>
      </c>
      <c r="D14" s="132" t="s">
        <v>160</v>
      </c>
      <c r="E14" t="s">
        <v>167</v>
      </c>
      <c r="F14" s="139">
        <v>5090</v>
      </c>
    </row>
    <row r="15" spans="1:6">
      <c r="A15" t="s">
        <v>69</v>
      </c>
      <c r="B15" t="s">
        <v>194</v>
      </c>
      <c r="C15" t="s">
        <v>195</v>
      </c>
      <c r="D15" s="132" t="s">
        <v>299</v>
      </c>
      <c r="E15" t="s">
        <v>196</v>
      </c>
      <c r="F15" s="139" t="s">
        <v>321</v>
      </c>
    </row>
    <row r="16" spans="1:6">
      <c r="A16" t="s">
        <v>70</v>
      </c>
      <c r="B16" t="s">
        <v>197</v>
      </c>
      <c r="C16" t="s">
        <v>198</v>
      </c>
      <c r="D16" s="132" t="s">
        <v>298</v>
      </c>
      <c r="E16" t="s">
        <v>181</v>
      </c>
      <c r="F16" s="139" t="s">
        <v>322</v>
      </c>
    </row>
    <row r="17" spans="1:6">
      <c r="A17" t="s">
        <v>71</v>
      </c>
      <c r="B17" t="s">
        <v>199</v>
      </c>
      <c r="C17" t="s">
        <v>200</v>
      </c>
      <c r="D17" s="132" t="s">
        <v>299</v>
      </c>
      <c r="E17" t="s">
        <v>196</v>
      </c>
      <c r="F17" s="139" t="s">
        <v>323</v>
      </c>
    </row>
    <row r="18" spans="1:6">
      <c r="A18" t="s">
        <v>72</v>
      </c>
      <c r="B18" t="s">
        <v>201</v>
      </c>
      <c r="C18" t="s">
        <v>202</v>
      </c>
      <c r="D18" s="132" t="s">
        <v>160</v>
      </c>
      <c r="E18" t="s">
        <v>167</v>
      </c>
      <c r="F18" s="139" t="s">
        <v>324</v>
      </c>
    </row>
    <row r="19" spans="1:6">
      <c r="A19" t="s">
        <v>73</v>
      </c>
      <c r="B19" t="s">
        <v>203</v>
      </c>
      <c r="C19" t="s">
        <v>204</v>
      </c>
      <c r="D19" s="132" t="s">
        <v>298</v>
      </c>
      <c r="E19" t="s">
        <v>181</v>
      </c>
      <c r="F19" s="139" t="s">
        <v>325</v>
      </c>
    </row>
    <row r="20" spans="1:6">
      <c r="A20" t="s">
        <v>74</v>
      </c>
      <c r="B20" t="s">
        <v>205</v>
      </c>
      <c r="C20" t="s">
        <v>206</v>
      </c>
      <c r="D20" s="132" t="s">
        <v>160</v>
      </c>
      <c r="E20" t="s">
        <v>167</v>
      </c>
      <c r="F20" s="139" t="s">
        <v>326</v>
      </c>
    </row>
    <row r="21" spans="1:6">
      <c r="A21" t="s">
        <v>75</v>
      </c>
      <c r="B21" t="s">
        <v>207</v>
      </c>
      <c r="C21" t="s">
        <v>208</v>
      </c>
      <c r="D21" s="132" t="s">
        <v>298</v>
      </c>
      <c r="E21" t="s">
        <v>181</v>
      </c>
      <c r="F21" s="139" t="s">
        <v>327</v>
      </c>
    </row>
    <row r="22" spans="1:6">
      <c r="A22" t="s">
        <v>76</v>
      </c>
      <c r="B22" s="143" t="s">
        <v>209</v>
      </c>
      <c r="C22" s="143" t="s">
        <v>210</v>
      </c>
      <c r="D22" s="132" t="s">
        <v>298</v>
      </c>
      <c r="E22" t="s">
        <v>181</v>
      </c>
      <c r="F22" s="139" t="s">
        <v>327</v>
      </c>
    </row>
    <row r="23" spans="1:6">
      <c r="A23" t="s">
        <v>77</v>
      </c>
      <c r="B23" s="143" t="s">
        <v>211</v>
      </c>
      <c r="C23" s="143" t="s">
        <v>212</v>
      </c>
      <c r="D23" s="144" t="s">
        <v>297</v>
      </c>
      <c r="E23" t="s">
        <v>213</v>
      </c>
      <c r="F23" s="139" t="s">
        <v>327</v>
      </c>
    </row>
    <row r="24" spans="1:6">
      <c r="A24" t="s">
        <v>78</v>
      </c>
      <c r="B24" t="s">
        <v>214</v>
      </c>
      <c r="C24" t="s">
        <v>215</v>
      </c>
      <c r="D24" s="132" t="s">
        <v>298</v>
      </c>
      <c r="E24" t="s">
        <v>181</v>
      </c>
      <c r="F24" s="139" t="s">
        <v>327</v>
      </c>
    </row>
    <row r="25" spans="1:6">
      <c r="A25" t="s">
        <v>79</v>
      </c>
      <c r="B25" s="143" t="s">
        <v>216</v>
      </c>
      <c r="C25" s="143" t="s">
        <v>217</v>
      </c>
      <c r="D25" s="132" t="s">
        <v>298</v>
      </c>
      <c r="E25" t="s">
        <v>181</v>
      </c>
      <c r="F25" s="139" t="s">
        <v>327</v>
      </c>
    </row>
    <row r="26" spans="1:6">
      <c r="A26" t="s">
        <v>80</v>
      </c>
      <c r="B26" s="143" t="s">
        <v>218</v>
      </c>
      <c r="C26" s="143" t="s">
        <v>219</v>
      </c>
      <c r="D26" s="132" t="s">
        <v>298</v>
      </c>
      <c r="E26" t="s">
        <v>181</v>
      </c>
      <c r="F26" s="139" t="s">
        <v>327</v>
      </c>
    </row>
    <row r="27" spans="1:6">
      <c r="A27" t="s">
        <v>81</v>
      </c>
      <c r="B27" t="s">
        <v>220</v>
      </c>
      <c r="C27" t="s">
        <v>221</v>
      </c>
      <c r="D27" s="132" t="s">
        <v>298</v>
      </c>
      <c r="E27" t="s">
        <v>181</v>
      </c>
      <c r="F27" s="139" t="s">
        <v>328</v>
      </c>
    </row>
    <row r="28" spans="1:6">
      <c r="A28" t="s">
        <v>82</v>
      </c>
      <c r="B28" t="s">
        <v>222</v>
      </c>
      <c r="C28" t="s">
        <v>223</v>
      </c>
      <c r="D28" s="132" t="s">
        <v>160</v>
      </c>
      <c r="E28" t="s">
        <v>167</v>
      </c>
      <c r="F28" s="139" t="s">
        <v>329</v>
      </c>
    </row>
    <row r="29" spans="1:6">
      <c r="A29" t="s">
        <v>83</v>
      </c>
      <c r="B29" t="s">
        <v>224</v>
      </c>
      <c r="C29" t="s">
        <v>225</v>
      </c>
      <c r="D29" s="132" t="s">
        <v>299</v>
      </c>
      <c r="E29" t="s">
        <v>196</v>
      </c>
      <c r="F29" s="139" t="s">
        <v>330</v>
      </c>
    </row>
    <row r="30" spans="1:6">
      <c r="A30" t="s">
        <v>84</v>
      </c>
      <c r="B30" t="s">
        <v>226</v>
      </c>
      <c r="C30" t="s">
        <v>227</v>
      </c>
      <c r="D30" s="132" t="s">
        <v>299</v>
      </c>
      <c r="E30" t="s">
        <v>196</v>
      </c>
      <c r="F30" s="139" t="s">
        <v>331</v>
      </c>
    </row>
    <row r="31" spans="1:6">
      <c r="A31" t="s">
        <v>85</v>
      </c>
      <c r="B31" t="s">
        <v>228</v>
      </c>
      <c r="C31" t="s">
        <v>229</v>
      </c>
      <c r="D31" s="132" t="s">
        <v>298</v>
      </c>
      <c r="E31" t="s">
        <v>181</v>
      </c>
      <c r="F31" s="139">
        <v>2100</v>
      </c>
    </row>
    <row r="32" spans="1:6">
      <c r="A32" t="s">
        <v>86</v>
      </c>
      <c r="B32" s="143" t="s">
        <v>230</v>
      </c>
      <c r="C32" s="143" t="s">
        <v>231</v>
      </c>
      <c r="D32" s="132" t="s">
        <v>299</v>
      </c>
      <c r="E32" t="s">
        <v>196</v>
      </c>
      <c r="F32" s="139" t="s">
        <v>332</v>
      </c>
    </row>
    <row r="33" spans="1:7">
      <c r="A33" t="s">
        <v>87</v>
      </c>
      <c r="B33" t="s">
        <v>232</v>
      </c>
      <c r="C33" t="s">
        <v>233</v>
      </c>
      <c r="D33" s="132" t="s">
        <v>160</v>
      </c>
      <c r="E33" t="s">
        <v>167</v>
      </c>
      <c r="F33" s="139" t="s">
        <v>333</v>
      </c>
    </row>
    <row r="34" spans="1:7">
      <c r="A34" t="s">
        <v>88</v>
      </c>
      <c r="B34" t="s">
        <v>234</v>
      </c>
      <c r="C34" t="s">
        <v>235</v>
      </c>
      <c r="D34" s="132" t="s">
        <v>299</v>
      </c>
      <c r="E34" t="s">
        <v>196</v>
      </c>
      <c r="F34" s="139" t="s">
        <v>334</v>
      </c>
    </row>
    <row r="35" spans="1:7">
      <c r="A35" t="s">
        <v>89</v>
      </c>
      <c r="B35" t="s">
        <v>236</v>
      </c>
      <c r="C35" t="s">
        <v>237</v>
      </c>
      <c r="D35" s="132" t="s">
        <v>298</v>
      </c>
      <c r="E35" t="s">
        <v>181</v>
      </c>
      <c r="F35" s="139" t="s">
        <v>335</v>
      </c>
    </row>
    <row r="36" spans="1:7">
      <c r="A36" t="s">
        <v>90</v>
      </c>
      <c r="B36" t="s">
        <v>238</v>
      </c>
      <c r="C36" t="s">
        <v>239</v>
      </c>
      <c r="D36" s="132" t="s">
        <v>298</v>
      </c>
      <c r="E36" t="s">
        <v>181</v>
      </c>
      <c r="F36" s="139" t="s">
        <v>336</v>
      </c>
    </row>
    <row r="37" spans="1:7">
      <c r="A37" t="s">
        <v>91</v>
      </c>
      <c r="B37" t="s">
        <v>240</v>
      </c>
      <c r="C37" t="s">
        <v>241</v>
      </c>
      <c r="D37" s="132" t="s">
        <v>299</v>
      </c>
      <c r="E37" t="s">
        <v>196</v>
      </c>
      <c r="F37" s="139" t="s">
        <v>337</v>
      </c>
    </row>
    <row r="38" spans="1:7">
      <c r="A38" t="s">
        <v>92</v>
      </c>
      <c r="B38" t="s">
        <v>242</v>
      </c>
      <c r="C38" t="s">
        <v>243</v>
      </c>
      <c r="D38" s="132" t="s">
        <v>298</v>
      </c>
      <c r="E38" t="s">
        <v>181</v>
      </c>
      <c r="F38" s="139">
        <v>3025</v>
      </c>
    </row>
    <row r="39" spans="1:7">
      <c r="A39" t="s">
        <v>93</v>
      </c>
      <c r="B39" t="s">
        <v>244</v>
      </c>
      <c r="C39" t="s">
        <v>245</v>
      </c>
      <c r="D39" s="132" t="s">
        <v>160</v>
      </c>
      <c r="E39" t="s">
        <v>167</v>
      </c>
      <c r="F39" s="139" t="s">
        <v>338</v>
      </c>
    </row>
    <row r="40" spans="1:7">
      <c r="A40" t="s">
        <v>94</v>
      </c>
      <c r="B40" t="s">
        <v>246</v>
      </c>
      <c r="C40" t="s">
        <v>247</v>
      </c>
      <c r="D40" s="132" t="s">
        <v>160</v>
      </c>
      <c r="E40" t="s">
        <v>167</v>
      </c>
      <c r="F40" s="139" t="s">
        <v>339</v>
      </c>
    </row>
    <row r="41" spans="1:7">
      <c r="A41" t="s">
        <v>95</v>
      </c>
      <c r="B41" s="143" t="s">
        <v>248</v>
      </c>
      <c r="C41" s="143" t="s">
        <v>249</v>
      </c>
      <c r="D41" s="144" t="s">
        <v>297</v>
      </c>
      <c r="E41" t="s">
        <v>213</v>
      </c>
      <c r="F41" s="139">
        <v>3110</v>
      </c>
    </row>
    <row r="42" spans="1:7">
      <c r="A42" t="s">
        <v>96</v>
      </c>
      <c r="B42" s="143" t="s">
        <v>250</v>
      </c>
      <c r="C42" s="143" t="s">
        <v>251</v>
      </c>
      <c r="D42" s="132" t="s">
        <v>298</v>
      </c>
      <c r="E42" t="s">
        <v>181</v>
      </c>
      <c r="F42" s="139">
        <v>3110</v>
      </c>
    </row>
    <row r="43" spans="1:7">
      <c r="A43" t="s">
        <v>97</v>
      </c>
      <c r="B43" t="s">
        <v>252</v>
      </c>
      <c r="C43" t="s">
        <v>253</v>
      </c>
      <c r="D43" s="132" t="s">
        <v>298</v>
      </c>
      <c r="E43" t="s">
        <v>181</v>
      </c>
      <c r="F43" s="139">
        <v>3110</v>
      </c>
      <c r="G43" s="139"/>
    </row>
    <row r="44" spans="1:7">
      <c r="A44" t="s">
        <v>98</v>
      </c>
      <c r="B44" t="s">
        <v>254</v>
      </c>
      <c r="C44" t="s">
        <v>255</v>
      </c>
      <c r="D44" s="132" t="s">
        <v>298</v>
      </c>
      <c r="E44" t="s">
        <v>181</v>
      </c>
      <c r="F44" s="139">
        <v>3110</v>
      </c>
    </row>
    <row r="45" spans="1:7">
      <c r="A45" t="s">
        <v>99</v>
      </c>
      <c r="B45" t="s">
        <v>256</v>
      </c>
      <c r="C45" s="132" t="s">
        <v>169</v>
      </c>
      <c r="D45" s="132" t="s">
        <v>298</v>
      </c>
      <c r="E45" t="s">
        <v>181</v>
      </c>
      <c r="F45" s="139">
        <v>3110</v>
      </c>
    </row>
    <row r="46" spans="1:7">
      <c r="A46" t="s">
        <v>100</v>
      </c>
      <c r="B46" t="s">
        <v>257</v>
      </c>
      <c r="C46" t="s">
        <v>258</v>
      </c>
      <c r="D46" s="132" t="s">
        <v>160</v>
      </c>
      <c r="E46" t="s">
        <v>167</v>
      </c>
      <c r="F46" s="139">
        <v>4020</v>
      </c>
    </row>
    <row r="47" spans="1:7">
      <c r="A47" t="s">
        <v>101</v>
      </c>
      <c r="B47" t="s">
        <v>259</v>
      </c>
      <c r="C47" t="s">
        <v>260</v>
      </c>
      <c r="D47" s="132" t="s">
        <v>299</v>
      </c>
      <c r="E47" t="s">
        <v>196</v>
      </c>
      <c r="F47" s="139">
        <v>2080</v>
      </c>
    </row>
    <row r="48" spans="1:7">
      <c r="A48" t="s">
        <v>102</v>
      </c>
      <c r="B48" t="s">
        <v>261</v>
      </c>
      <c r="C48" t="s">
        <v>262</v>
      </c>
      <c r="D48" s="132" t="s">
        <v>160</v>
      </c>
      <c r="E48" t="s">
        <v>167</v>
      </c>
      <c r="F48" s="139" t="s">
        <v>340</v>
      </c>
    </row>
    <row r="49" spans="1:6">
      <c r="A49" t="s">
        <v>103</v>
      </c>
      <c r="B49" t="s">
        <v>263</v>
      </c>
      <c r="C49" t="s">
        <v>264</v>
      </c>
      <c r="D49" s="132" t="s">
        <v>298</v>
      </c>
      <c r="E49" t="s">
        <v>181</v>
      </c>
      <c r="F49" s="139">
        <v>3105</v>
      </c>
    </row>
    <row r="50" spans="1:6">
      <c r="A50" t="s">
        <v>104</v>
      </c>
      <c r="B50" t="s">
        <v>265</v>
      </c>
      <c r="C50" t="s">
        <v>266</v>
      </c>
      <c r="D50" s="132" t="s">
        <v>298</v>
      </c>
      <c r="E50" t="s">
        <v>181</v>
      </c>
      <c r="F50" s="139" t="s">
        <v>341</v>
      </c>
    </row>
    <row r="51" spans="1:6">
      <c r="A51" t="s">
        <v>105</v>
      </c>
      <c r="B51" t="s">
        <v>267</v>
      </c>
      <c r="C51" t="s">
        <v>268</v>
      </c>
      <c r="D51" s="132" t="s">
        <v>160</v>
      </c>
      <c r="E51" t="s">
        <v>167</v>
      </c>
      <c r="F51" s="139">
        <v>5180</v>
      </c>
    </row>
    <row r="52" spans="1:6">
      <c r="A52" t="s">
        <v>106</v>
      </c>
      <c r="B52" t="s">
        <v>269</v>
      </c>
      <c r="C52" t="s">
        <v>270</v>
      </c>
      <c r="D52" s="132" t="s">
        <v>298</v>
      </c>
      <c r="E52" t="s">
        <v>181</v>
      </c>
      <c r="F52" s="139">
        <v>3160</v>
      </c>
    </row>
    <row r="53" spans="1:6">
      <c r="A53" t="s">
        <v>107</v>
      </c>
      <c r="B53" t="s">
        <v>271</v>
      </c>
      <c r="C53" t="s">
        <v>272</v>
      </c>
      <c r="D53" s="132" t="s">
        <v>299</v>
      </c>
      <c r="E53" t="s">
        <v>196</v>
      </c>
      <c r="F53" s="139" t="s">
        <v>342</v>
      </c>
    </row>
    <row r="54" spans="1:6">
      <c r="A54" t="s">
        <v>108</v>
      </c>
      <c r="B54" t="s">
        <v>273</v>
      </c>
      <c r="C54" t="s">
        <v>274</v>
      </c>
      <c r="D54" s="132" t="s">
        <v>299</v>
      </c>
      <c r="E54" t="s">
        <v>196</v>
      </c>
      <c r="F54" s="139">
        <v>2010</v>
      </c>
    </row>
    <row r="55" spans="1:6">
      <c r="A55" t="s">
        <v>109</v>
      </c>
      <c r="B55" t="s">
        <v>275</v>
      </c>
      <c r="C55" t="s">
        <v>276</v>
      </c>
      <c r="D55" s="132" t="s">
        <v>299</v>
      </c>
      <c r="E55" t="s">
        <v>196</v>
      </c>
      <c r="F55" s="139" t="s">
        <v>343</v>
      </c>
    </row>
    <row r="56" spans="1:6">
      <c r="A56" t="s">
        <v>110</v>
      </c>
      <c r="B56" t="s">
        <v>277</v>
      </c>
      <c r="C56" t="s">
        <v>278</v>
      </c>
      <c r="D56" s="132" t="s">
        <v>299</v>
      </c>
      <c r="E56" t="s">
        <v>196</v>
      </c>
      <c r="F56" s="139">
        <v>2010</v>
      </c>
    </row>
    <row r="57" spans="1:6">
      <c r="A57" t="s">
        <v>111</v>
      </c>
      <c r="B57" t="s">
        <v>279</v>
      </c>
      <c r="C57" t="s">
        <v>280</v>
      </c>
      <c r="D57" s="132" t="s">
        <v>299</v>
      </c>
      <c r="E57" t="s">
        <v>196</v>
      </c>
      <c r="F57" s="139">
        <v>1020</v>
      </c>
    </row>
    <row r="58" spans="1:6">
      <c r="A58" t="s">
        <v>112</v>
      </c>
      <c r="B58" t="s">
        <v>281</v>
      </c>
      <c r="C58" t="s">
        <v>282</v>
      </c>
      <c r="D58" s="132" t="s">
        <v>297</v>
      </c>
      <c r="E58" t="s">
        <v>213</v>
      </c>
      <c r="F58" s="139">
        <v>1040</v>
      </c>
    </row>
    <row r="59" spans="1:6">
      <c r="A59" t="s">
        <v>113</v>
      </c>
      <c r="B59" t="s">
        <v>283</v>
      </c>
      <c r="C59" t="s">
        <v>284</v>
      </c>
      <c r="D59" s="132" t="s">
        <v>160</v>
      </c>
      <c r="E59" t="s">
        <v>167</v>
      </c>
      <c r="F59" s="139" t="s">
        <v>344</v>
      </c>
    </row>
    <row r="60" spans="1:6">
      <c r="A60" t="s">
        <v>114</v>
      </c>
      <c r="B60" t="s">
        <v>285</v>
      </c>
      <c r="C60" t="s">
        <v>286</v>
      </c>
      <c r="D60" s="132" t="s">
        <v>160</v>
      </c>
      <c r="E60" t="s">
        <v>167</v>
      </c>
      <c r="F60" s="139" t="s">
        <v>345</v>
      </c>
    </row>
    <row r="61" spans="1:6">
      <c r="A61" t="s">
        <v>115</v>
      </c>
      <c r="B61" t="s">
        <v>287</v>
      </c>
      <c r="C61" t="s">
        <v>288</v>
      </c>
      <c r="D61" s="132" t="s">
        <v>296</v>
      </c>
      <c r="E61" t="s">
        <v>178</v>
      </c>
      <c r="F61" s="139" t="s">
        <v>346</v>
      </c>
    </row>
    <row r="62" spans="1:6">
      <c r="A62" t="s">
        <v>116</v>
      </c>
      <c r="B62" t="s">
        <v>289</v>
      </c>
      <c r="C62" t="s">
        <v>290</v>
      </c>
      <c r="D62" s="132" t="s">
        <v>160</v>
      </c>
      <c r="E62" t="s">
        <v>167</v>
      </c>
      <c r="F62" s="139" t="s">
        <v>347</v>
      </c>
    </row>
    <row r="63" spans="1:6">
      <c r="A63" t="s">
        <v>117</v>
      </c>
      <c r="B63" t="s">
        <v>291</v>
      </c>
      <c r="C63" t="s">
        <v>292</v>
      </c>
      <c r="D63" s="132" t="s">
        <v>160</v>
      </c>
      <c r="E63" t="s">
        <v>167</v>
      </c>
      <c r="F63" s="139" t="s">
        <v>348</v>
      </c>
    </row>
    <row r="64" spans="1:6">
      <c r="A64" t="s">
        <v>118</v>
      </c>
      <c r="B64" t="s">
        <v>293</v>
      </c>
      <c r="C64" t="s">
        <v>294</v>
      </c>
      <c r="D64" s="132" t="s">
        <v>160</v>
      </c>
      <c r="E64" t="s">
        <v>167</v>
      </c>
      <c r="F64" s="139" t="s">
        <v>349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143</v>
      </c>
    </row>
    <row r="2" spans="1:1">
      <c r="A2" s="132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A7" sqref="A7"/>
    </sheetView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144</v>
      </c>
      <c r="B1" s="134" t="s">
        <v>145</v>
      </c>
      <c r="C1" s="134" t="s">
        <v>146</v>
      </c>
      <c r="D1" s="134" t="s">
        <v>147</v>
      </c>
      <c r="E1" s="134" t="s">
        <v>148</v>
      </c>
      <c r="F1" s="134" t="s">
        <v>149</v>
      </c>
      <c r="G1" s="134" t="s">
        <v>150</v>
      </c>
      <c r="H1" s="134" t="s">
        <v>135</v>
      </c>
      <c r="I1" s="134" t="s">
        <v>151</v>
      </c>
      <c r="J1" s="135" t="s">
        <v>152</v>
      </c>
      <c r="K1" s="136" t="s">
        <v>153</v>
      </c>
      <c r="L1" s="137" t="s">
        <v>154</v>
      </c>
      <c r="M1" s="136" t="s">
        <v>155</v>
      </c>
      <c r="N1" s="137" t="s">
        <v>156</v>
      </c>
      <c r="O1" s="136" t="s">
        <v>157</v>
      </c>
      <c r="P1" s="137" t="s">
        <v>158</v>
      </c>
    </row>
    <row r="2" spans="1:16" s="139" customFormat="1" ht="11.25">
      <c r="A2" s="138" t="str">
        <f>RIGHT('DHE14-1'!$D$8,4)</f>
        <v>2011</v>
      </c>
      <c r="B2" s="139" t="str">
        <f>VLOOKUP(D2,Institution!$A$2:$F$64,2,FALSE)</f>
        <v>178411</v>
      </c>
      <c r="C2" s="139" t="str">
        <f>VLOOKUP(D2,Institution!$A$2:$F$64,6,FALSE)</f>
        <v>1030</v>
      </c>
      <c r="D2" s="139" t="str">
        <f>'DHE14-1'!$D$5</f>
        <v>Missouri University of Science and Technology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486</v>
      </c>
      <c r="L2" s="142">
        <f>'DHE14-1'!G15</f>
        <v>390831.34</v>
      </c>
      <c r="M2" s="141">
        <f>'DHE14-1'!H15</f>
        <v>0</v>
      </c>
      <c r="N2" s="142">
        <f>'DHE14-1'!I15</f>
        <v>0</v>
      </c>
      <c r="O2" s="141">
        <f>'DHE14-1'!J15</f>
        <v>486</v>
      </c>
      <c r="P2" s="142">
        <f>'DHE14-1'!K15</f>
        <v>390831.34</v>
      </c>
    </row>
    <row r="3" spans="1:16">
      <c r="A3" s="138" t="str">
        <f>RIGHT('DHE14-1'!$D$8,4)</f>
        <v>2011</v>
      </c>
      <c r="B3" s="139" t="str">
        <f>VLOOKUP(D3,Institution!$A$2:$F$64,2,FALSE)</f>
        <v>178411</v>
      </c>
      <c r="C3" s="139" t="str">
        <f>VLOOKUP(D3,Institution!$A$2:$F$64,6,FALSE)</f>
        <v>1030</v>
      </c>
      <c r="D3" s="139" t="str">
        <f>'DHE14-1'!$D$5</f>
        <v>Missouri University of Science and Technology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1598</v>
      </c>
      <c r="L3" s="142">
        <f>'DHE14-1'!G16</f>
        <v>6027527.5499999998</v>
      </c>
      <c r="M3" s="141">
        <f>'DHE14-1'!H16</f>
        <v>0</v>
      </c>
      <c r="N3" s="142">
        <f>'DHE14-1'!I16</f>
        <v>0</v>
      </c>
      <c r="O3" s="141">
        <f>'DHE14-1'!J16</f>
        <v>1598</v>
      </c>
      <c r="P3" s="142">
        <f>'DHE14-1'!K16</f>
        <v>6027527.5499999998</v>
      </c>
    </row>
    <row r="4" spans="1:16">
      <c r="A4" s="138" t="str">
        <f>RIGHT('DHE14-1'!$D$8,4)</f>
        <v>2011</v>
      </c>
      <c r="B4" s="139" t="str">
        <f>VLOOKUP(D4,Institution!$A$2:$F$64,2,FALSE)</f>
        <v>178411</v>
      </c>
      <c r="C4" s="139" t="str">
        <f>VLOOKUP(D4,Institution!$A$2:$F$64,6,FALSE)</f>
        <v>1030</v>
      </c>
      <c r="D4" s="139" t="str">
        <f>'DHE14-1'!$D$5</f>
        <v>Missouri University of Science and Technology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425</v>
      </c>
      <c r="L4" s="142">
        <f>'DHE14-1'!G17</f>
        <v>1328341.69</v>
      </c>
      <c r="M4" s="141">
        <f>'DHE14-1'!H17</f>
        <v>0</v>
      </c>
      <c r="N4" s="142">
        <f>'DHE14-1'!I17</f>
        <v>0</v>
      </c>
      <c r="O4" s="141">
        <f>'DHE14-1'!J17</f>
        <v>425</v>
      </c>
      <c r="P4" s="142">
        <f>'DHE14-1'!K17</f>
        <v>1328341.69</v>
      </c>
    </row>
    <row r="5" spans="1:16">
      <c r="A5" s="138" t="str">
        <f>RIGHT('DHE14-1'!$D$8,4)</f>
        <v>2011</v>
      </c>
      <c r="B5" s="139" t="str">
        <f>VLOOKUP(D5,Institution!$A$2:$F$64,2,FALSE)</f>
        <v>178411</v>
      </c>
      <c r="C5" s="139" t="str">
        <f>VLOOKUP(D5,Institution!$A$2:$F$64,6,FALSE)</f>
        <v>1030</v>
      </c>
      <c r="D5" s="139" t="str">
        <f>'DHE14-1'!$D$5</f>
        <v>Missouri University of Science and Technology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0</v>
      </c>
      <c r="N5" s="142">
        <f>'DHE14-1'!I18</f>
        <v>0</v>
      </c>
      <c r="O5" s="141">
        <f>'DHE14-1'!J18</f>
        <v>0</v>
      </c>
      <c r="P5" s="142">
        <f>'DHE14-1'!K18</f>
        <v>0</v>
      </c>
    </row>
    <row r="6" spans="1:16">
      <c r="A6" s="138" t="str">
        <f>RIGHT('DHE14-1'!$D$8,4)</f>
        <v>2011</v>
      </c>
      <c r="B6" s="139" t="str">
        <f>VLOOKUP(D6,Institution!$A$2:$F$64,2,FALSE)</f>
        <v>178411</v>
      </c>
      <c r="C6" s="139" t="str">
        <f>VLOOKUP(D6,Institution!$A$2:$F$64,6,FALSE)</f>
        <v>1030</v>
      </c>
      <c r="D6" s="139" t="str">
        <f>'DHE14-1'!$D$5</f>
        <v>Missouri University of Science and Technology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603</v>
      </c>
      <c r="L6" s="142">
        <f>'DHE14-1'!G19</f>
        <v>297702</v>
      </c>
      <c r="M6" s="141">
        <f>'DHE14-1'!H19</f>
        <v>0</v>
      </c>
      <c r="N6" s="142">
        <f>'DHE14-1'!I19</f>
        <v>0</v>
      </c>
      <c r="O6" s="141">
        <f>'DHE14-1'!J19</f>
        <v>603</v>
      </c>
      <c r="P6" s="142">
        <f>'DHE14-1'!K19</f>
        <v>297702</v>
      </c>
    </row>
    <row r="7" spans="1:16">
      <c r="A7" s="138" t="str">
        <f>RIGHT('DHE14-1'!$D$8,4)</f>
        <v>2011</v>
      </c>
      <c r="B7" s="139" t="str">
        <f>VLOOKUP(D7,Institution!$A$2:$F$64,2,FALSE)</f>
        <v>178411</v>
      </c>
      <c r="C7" s="139" t="str">
        <f>VLOOKUP(D7,Institution!$A$2:$F$64,6,FALSE)</f>
        <v>1030</v>
      </c>
      <c r="D7" s="139" t="str">
        <f>'DHE14-1'!$D$5</f>
        <v>Missouri University of Science and Technology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0</v>
      </c>
      <c r="L7" s="142">
        <f>'DHE14-1'!G20</f>
        <v>0</v>
      </c>
      <c r="M7" s="141">
        <f>'DHE14-1'!H20</f>
        <v>0</v>
      </c>
      <c r="N7" s="142">
        <f>'DHE14-1'!I20</f>
        <v>0</v>
      </c>
      <c r="O7" s="141">
        <f>'DHE14-1'!J20</f>
        <v>0</v>
      </c>
      <c r="P7" s="142">
        <f>'DHE14-1'!K20</f>
        <v>0</v>
      </c>
    </row>
    <row r="8" spans="1:16">
      <c r="A8" s="138" t="str">
        <f>RIGHT('DHE14-1'!$D$8,4)</f>
        <v>2011</v>
      </c>
      <c r="B8" s="139" t="str">
        <f>VLOOKUP(D8,Institution!$A$2:$F$64,2,FALSE)</f>
        <v>178411</v>
      </c>
      <c r="C8" s="139" t="str">
        <f>VLOOKUP(D8,Institution!$A$2:$F$64,6,FALSE)</f>
        <v>1030</v>
      </c>
      <c r="D8" s="139" t="str">
        <f>'DHE14-1'!$D$5</f>
        <v>Missouri University of Science and Technology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0</v>
      </c>
      <c r="L8" s="142">
        <f>'DHE14-1'!G21</f>
        <v>0</v>
      </c>
      <c r="M8" s="141">
        <f>'DHE14-1'!H21</f>
        <v>0</v>
      </c>
      <c r="N8" s="142">
        <f>'DHE14-1'!I21</f>
        <v>0</v>
      </c>
      <c r="O8" s="141">
        <f>'DHE14-1'!J21</f>
        <v>0</v>
      </c>
      <c r="P8" s="142">
        <f>'DHE14-1'!K21</f>
        <v>0</v>
      </c>
    </row>
    <row r="9" spans="1:16">
      <c r="A9" s="138" t="str">
        <f>RIGHT('DHE14-1'!$D$8,4)</f>
        <v>2011</v>
      </c>
      <c r="B9" s="139" t="str">
        <f>VLOOKUP(D9,Institution!$A$2:$F$64,2,FALSE)</f>
        <v>178411</v>
      </c>
      <c r="C9" s="139" t="str">
        <f>VLOOKUP(D9,Institution!$A$2:$F$64,6,FALSE)</f>
        <v>1030</v>
      </c>
      <c r="D9" s="139" t="str">
        <f>'DHE14-1'!$D$5</f>
        <v>Missouri University of Science and Technology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2011</v>
      </c>
      <c r="B10" s="139" t="str">
        <f>VLOOKUP(D10,Institution!$A$2:$F$64,2,FALSE)</f>
        <v>178411</v>
      </c>
      <c r="C10" s="139" t="str">
        <f>VLOOKUP(D10,Institution!$A$2:$F$64,6,FALSE)</f>
        <v>1030</v>
      </c>
      <c r="D10" s="139" t="str">
        <f>'DHE14-1'!$D$5</f>
        <v>Missouri University of Science and Technology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2011</v>
      </c>
      <c r="B11" s="139" t="str">
        <f>VLOOKUP(D11,Institution!$A$2:$F$64,2,FALSE)</f>
        <v>178411</v>
      </c>
      <c r="C11" s="139" t="str">
        <f>VLOOKUP(D11,Institution!$A$2:$F$64,6,FALSE)</f>
        <v>1030</v>
      </c>
      <c r="D11" s="139" t="str">
        <f>'DHE14-1'!$D$5</f>
        <v>Missouri University of Science and Technology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0</v>
      </c>
      <c r="N11" s="142">
        <f>'DHE14-1'!I24</f>
        <v>0</v>
      </c>
      <c r="O11" s="141">
        <f>'DHE14-1'!J24</f>
        <v>0</v>
      </c>
      <c r="P11" s="142">
        <f>'DHE14-1'!K24</f>
        <v>0</v>
      </c>
    </row>
    <row r="12" spans="1:16">
      <c r="A12" s="138" t="str">
        <f>RIGHT('DHE14-1'!$D$8,4)</f>
        <v>2011</v>
      </c>
      <c r="B12" s="139" t="str">
        <f>VLOOKUP(D12,Institution!$A$2:$F$64,2,FALSE)</f>
        <v>178411</v>
      </c>
      <c r="C12" s="139" t="str">
        <f>VLOOKUP(D12,Institution!$A$2:$F$64,6,FALSE)</f>
        <v>1030</v>
      </c>
      <c r="D12" s="139" t="str">
        <f>'DHE14-1'!$D$5</f>
        <v>Missouri University of Science and Technology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0</v>
      </c>
      <c r="L12" s="142">
        <f>'DHE14-1'!G25</f>
        <v>0</v>
      </c>
      <c r="M12" s="141">
        <f>'DHE14-1'!H25</f>
        <v>0</v>
      </c>
      <c r="N12" s="142">
        <f>'DHE14-1'!I25</f>
        <v>0</v>
      </c>
      <c r="O12" s="141">
        <f>'DHE14-1'!J25</f>
        <v>0</v>
      </c>
      <c r="P12" s="142">
        <f>'DHE14-1'!K25</f>
        <v>0</v>
      </c>
    </row>
    <row r="13" spans="1:16">
      <c r="A13" s="138" t="str">
        <f>RIGHT('DHE14-1'!$D$8,4)</f>
        <v>2011</v>
      </c>
      <c r="B13" s="139" t="str">
        <f>VLOOKUP(D13,Institution!$A$2:$F$64,2,FALSE)</f>
        <v>178411</v>
      </c>
      <c r="C13" s="139" t="str">
        <f>VLOOKUP(D13,Institution!$A$2:$F$64,6,FALSE)</f>
        <v>1030</v>
      </c>
      <c r="D13" s="139" t="str">
        <f>'DHE14-1'!$D$5</f>
        <v>Missouri University of Science and Technology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2467</v>
      </c>
      <c r="L13" s="142">
        <f>'DHE14-1'!G27</f>
        <v>9903095</v>
      </c>
      <c r="M13" s="141">
        <f>'DHE14-1'!H27</f>
        <v>272</v>
      </c>
      <c r="N13" s="142">
        <f>'DHE14-1'!I27</f>
        <v>1845668</v>
      </c>
      <c r="O13" s="141">
        <f>'DHE14-1'!J27</f>
        <v>2726</v>
      </c>
      <c r="P13" s="142">
        <f>'DHE14-1'!K27</f>
        <v>11748763</v>
      </c>
    </row>
    <row r="14" spans="1:16">
      <c r="A14" s="138" t="str">
        <f>RIGHT('DHE14-1'!$D$8,4)</f>
        <v>2011</v>
      </c>
      <c r="B14" s="139" t="str">
        <f>VLOOKUP(D14,Institution!$A$2:$F$64,2,FALSE)</f>
        <v>178411</v>
      </c>
      <c r="C14" s="139" t="str">
        <f>VLOOKUP(D14,Institution!$A$2:$F$64,6,FALSE)</f>
        <v>1030</v>
      </c>
      <c r="D14" s="139" t="str">
        <f>'DHE14-1'!$D$5</f>
        <v>Missouri University of Science and Technology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2641</v>
      </c>
      <c r="L14" s="142">
        <f>'DHE14-1'!G28</f>
        <v>10028165</v>
      </c>
      <c r="M14" s="141">
        <f>'DHE14-1'!H28</f>
        <v>200</v>
      </c>
      <c r="N14" s="142">
        <f>'DHE14-1'!I28</f>
        <v>1653799</v>
      </c>
      <c r="O14" s="141">
        <f>'DHE14-1'!J28</f>
        <v>2833</v>
      </c>
      <c r="P14" s="142">
        <f>'DHE14-1'!K28</f>
        <v>11681964</v>
      </c>
    </row>
    <row r="15" spans="1:16">
      <c r="A15" s="138" t="str">
        <f>RIGHT('DHE14-1'!$D$8,4)</f>
        <v>2011</v>
      </c>
      <c r="B15" s="139" t="str">
        <f>VLOOKUP(D15,Institution!$A$2:$F$64,2,FALSE)</f>
        <v>178411</v>
      </c>
      <c r="C15" s="139" t="str">
        <f>VLOOKUP(D15,Institution!$A$2:$F$64,6,FALSE)</f>
        <v>1030</v>
      </c>
      <c r="D15" s="139" t="str">
        <f>'DHE14-1'!$D$5</f>
        <v>Missouri University of Science and Technology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669</v>
      </c>
      <c r="L15" s="142">
        <f>'DHE14-1'!G29</f>
        <v>6675897</v>
      </c>
      <c r="M15" s="141">
        <f>'DHE14-1'!H29</f>
        <v>16</v>
      </c>
      <c r="N15" s="142">
        <f>'DHE14-1'!I29</f>
        <v>125702</v>
      </c>
      <c r="O15" s="141">
        <f>'DHE14-1'!J29</f>
        <v>685</v>
      </c>
      <c r="P15" s="142">
        <f>'DHE14-1'!K29</f>
        <v>6801599</v>
      </c>
    </row>
    <row r="16" spans="1:16">
      <c r="A16" s="138" t="str">
        <f>RIGHT('DHE14-1'!$D$8,4)</f>
        <v>2011</v>
      </c>
      <c r="B16" s="139" t="str">
        <f>VLOOKUP(D16,Institution!$A$2:$F$64,2,FALSE)</f>
        <v>178411</v>
      </c>
      <c r="C16" s="139" t="str">
        <f>VLOOKUP(D16,Institution!$A$2:$F$64,6,FALSE)</f>
        <v>1030</v>
      </c>
      <c r="D16" s="139" t="str">
        <f>'DHE14-1'!$D$5</f>
        <v>Missouri University of Science and Technology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0</v>
      </c>
      <c r="N16" s="142">
        <f>'DHE14-1'!I30</f>
        <v>0</v>
      </c>
      <c r="O16" s="141">
        <f>'DHE14-1'!J30</f>
        <v>0</v>
      </c>
      <c r="P16" s="142">
        <f>'DHE14-1'!K30</f>
        <v>0</v>
      </c>
    </row>
    <row r="17" spans="1:16">
      <c r="A17" s="138" t="str">
        <f>RIGHT('DHE14-1'!$D$8,4)</f>
        <v>2011</v>
      </c>
      <c r="B17" s="139" t="str">
        <f>VLOOKUP(D17,Institution!$A$2:$F$64,2,FALSE)</f>
        <v>178411</v>
      </c>
      <c r="C17" s="139" t="str">
        <f>VLOOKUP(D17,Institution!$A$2:$F$64,6,FALSE)</f>
        <v>1030</v>
      </c>
      <c r="D17" s="139" t="str">
        <f>'DHE14-1'!$D$5</f>
        <v>Missouri University of Science and Technology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0</v>
      </c>
      <c r="N17" s="142">
        <f>'DHE14-1'!I31</f>
        <v>0</v>
      </c>
      <c r="O17" s="141">
        <f>'DHE14-1'!J31</f>
        <v>0</v>
      </c>
      <c r="P17" s="142">
        <f>'DHE14-1'!K31</f>
        <v>0</v>
      </c>
    </row>
    <row r="18" spans="1:16">
      <c r="A18" s="138" t="str">
        <f>RIGHT('DHE14-1'!$D$8,4)</f>
        <v>2011</v>
      </c>
      <c r="B18" s="139" t="str">
        <f>VLOOKUP(D18,Institution!$A$2:$F$64,2,FALSE)</f>
        <v>178411</v>
      </c>
      <c r="C18" s="139" t="str">
        <f>VLOOKUP(D18,Institution!$A$2:$F$64,6,FALSE)</f>
        <v>1030</v>
      </c>
      <c r="D18" s="139" t="str">
        <f>'DHE14-1'!$D$5</f>
        <v>Missouri University of Science and Technology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0</v>
      </c>
      <c r="L18" s="142">
        <f>'DHE14-1'!G32</f>
        <v>0</v>
      </c>
      <c r="M18" s="141">
        <f>'DHE14-1'!H32</f>
        <v>0</v>
      </c>
      <c r="N18" s="142">
        <f>'DHE14-1'!I32</f>
        <v>0</v>
      </c>
      <c r="O18" s="141">
        <f>'DHE14-1'!J32</f>
        <v>0</v>
      </c>
      <c r="P18" s="142">
        <f>'DHE14-1'!K32</f>
        <v>0</v>
      </c>
    </row>
    <row r="19" spans="1:16">
      <c r="A19" s="138" t="str">
        <f>RIGHT('DHE14-1'!$D$8,4)</f>
        <v>2011</v>
      </c>
      <c r="B19" s="139" t="str">
        <f>VLOOKUP(D19,Institution!$A$2:$F$64,2,FALSE)</f>
        <v>178411</v>
      </c>
      <c r="C19" s="139" t="str">
        <f>VLOOKUP(D19,Institution!$A$2:$F$64,6,FALSE)</f>
        <v>1030</v>
      </c>
      <c r="D19" s="139" t="str">
        <f>'DHE14-1'!$D$5</f>
        <v>Missouri University of Science and Technology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281</v>
      </c>
      <c r="L19" s="142">
        <f>'DHE14-1'!G33</f>
        <v>517965</v>
      </c>
      <c r="M19" s="141">
        <f>'DHE14-1'!H33</f>
        <v>5</v>
      </c>
      <c r="N19" s="142">
        <f>'DHE14-1'!I33</f>
        <v>7882</v>
      </c>
      <c r="O19" s="141">
        <f>'DHE14-1'!J33</f>
        <v>286</v>
      </c>
      <c r="P19" s="142">
        <f>'DHE14-1'!K33</f>
        <v>525847</v>
      </c>
    </row>
    <row r="20" spans="1:16">
      <c r="A20" s="138" t="str">
        <f>RIGHT('DHE14-1'!$D$8,4)</f>
        <v>2011</v>
      </c>
      <c r="B20" s="139" t="str">
        <f>VLOOKUP(D20,Institution!$A$2:$F$64,2,FALSE)</f>
        <v>178411</v>
      </c>
      <c r="C20" s="139" t="str">
        <f>VLOOKUP(D20,Institution!$A$2:$F$64,6,FALSE)</f>
        <v>1030</v>
      </c>
      <c r="D20" s="139" t="str">
        <f>'DHE14-1'!$D$5</f>
        <v>Missouri University of Science and Technology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FFEL PLUS Loans</v>
      </c>
      <c r="J20" s="140">
        <f>'DHE14-1'!E34</f>
        <v>70</v>
      </c>
      <c r="K20" s="141">
        <f>'DHE14-1'!F34</f>
        <v>0</v>
      </c>
      <c r="L20" s="142">
        <f>'DHE14-1'!G34</f>
        <v>0</v>
      </c>
      <c r="M20" s="141">
        <f>'DHE14-1'!H34</f>
        <v>0</v>
      </c>
      <c r="N20" s="142">
        <f>'DHE14-1'!I34</f>
        <v>0</v>
      </c>
      <c r="O20" s="141">
        <f>'DHE14-1'!J34</f>
        <v>0</v>
      </c>
      <c r="P20" s="142">
        <f>'DHE14-1'!K34</f>
        <v>0</v>
      </c>
    </row>
    <row r="21" spans="1:16">
      <c r="A21" s="138" t="str">
        <f>RIGHT('DHE14-1'!$D$8,4)</f>
        <v>2011</v>
      </c>
      <c r="B21" s="139" t="str">
        <f>VLOOKUP(D21,Institution!$A$2:$F$64,2,FALSE)</f>
        <v>178411</v>
      </c>
      <c r="C21" s="139" t="str">
        <f>VLOOKUP(D21,Institution!$A$2:$F$64,6,FALSE)</f>
        <v>1030</v>
      </c>
      <c r="D21" s="139" t="str">
        <f>'DHE14-1'!$D$5</f>
        <v>Missouri University of Science and Technology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0</v>
      </c>
      <c r="L21" s="142">
        <f>'DHE14-1'!G35</f>
        <v>0</v>
      </c>
      <c r="M21" s="141">
        <f>'DHE14-1'!H35</f>
        <v>0</v>
      </c>
      <c r="N21" s="142">
        <f>'DHE14-1'!I35</f>
        <v>0</v>
      </c>
      <c r="O21" s="141">
        <f>'DHE14-1'!J35</f>
        <v>0</v>
      </c>
      <c r="P21" s="142">
        <f>'DHE14-1'!K35</f>
        <v>0</v>
      </c>
    </row>
    <row r="22" spans="1:16">
      <c r="A22" s="138" t="str">
        <f>RIGHT('DHE14-1'!$D$8,4)</f>
        <v>2011</v>
      </c>
      <c r="B22" s="139" t="str">
        <f>VLOOKUP(D22,Institution!$A$2:$F$64,2,FALSE)</f>
        <v>178411</v>
      </c>
      <c r="C22" s="139" t="str">
        <f>VLOOKUP(D22,Institution!$A$2:$F$64,6,FALSE)</f>
        <v>1030</v>
      </c>
      <c r="D22" s="139" t="str">
        <f>'DHE14-1'!$D$5</f>
        <v>Missouri University of Science and Technology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0</v>
      </c>
      <c r="L22" s="142">
        <f>'DHE14-1'!G36</f>
        <v>0</v>
      </c>
      <c r="M22" s="141">
        <f>'DHE14-1'!H36</f>
        <v>0</v>
      </c>
      <c r="N22" s="142">
        <f>'DHE14-1'!I36</f>
        <v>0</v>
      </c>
      <c r="O22" s="141">
        <f>'DHE14-1'!J36</f>
        <v>0</v>
      </c>
      <c r="P22" s="142">
        <f>'DHE14-1'!K36</f>
        <v>0</v>
      </c>
    </row>
    <row r="23" spans="1:16">
      <c r="A23" s="138" t="str">
        <f>RIGHT('DHE14-1'!$D$8,4)</f>
        <v>2011</v>
      </c>
      <c r="B23" s="139" t="str">
        <f>VLOOKUP(D23,Institution!$A$2:$F$64,2,FALSE)</f>
        <v>178411</v>
      </c>
      <c r="C23" s="139" t="str">
        <f>VLOOKUP(D23,Institution!$A$2:$F$64,6,FALSE)</f>
        <v>1030</v>
      </c>
      <c r="D23" s="139" t="str">
        <f>'DHE14-1'!$D$5</f>
        <v>Missouri University of Science and Technology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2011</v>
      </c>
      <c r="B24" s="139" t="str">
        <f>VLOOKUP(D24,Institution!$A$2:$F$64,2,FALSE)</f>
        <v>178411</v>
      </c>
      <c r="C24" s="139" t="str">
        <f>VLOOKUP(D24,Institution!$A$2:$F$64,6,FALSE)</f>
        <v>1030</v>
      </c>
      <c r="D24" s="139" t="str">
        <f>'DHE14-1'!$D$5</f>
        <v>Missouri University of Science and Technology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2011</v>
      </c>
      <c r="B25" s="139" t="str">
        <f>VLOOKUP(D25,Institution!$A$2:$F$64,2,FALSE)</f>
        <v>178411</v>
      </c>
      <c r="C25" s="139" t="str">
        <f>VLOOKUP(D25,Institution!$A$2:$F$64,6,FALSE)</f>
        <v>1030</v>
      </c>
      <c r="D25" s="139" t="str">
        <f>'DHE14-1'!$D$5</f>
        <v>Missouri University of Science and Technology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0</v>
      </c>
      <c r="N25" s="142">
        <f>'DHE14-1'!I39</f>
        <v>0</v>
      </c>
      <c r="O25" s="141">
        <f>'DHE14-1'!J39</f>
        <v>0</v>
      </c>
      <c r="P25" s="142">
        <f>'DHE14-1'!K39</f>
        <v>0</v>
      </c>
    </row>
    <row r="26" spans="1:16">
      <c r="A26" s="138" t="str">
        <f>RIGHT('DHE14-1'!$D$8,4)</f>
        <v>2011</v>
      </c>
      <c r="B26" s="139" t="str">
        <f>VLOOKUP(D26,Institution!$A$2:$F$64,2,FALSE)</f>
        <v>178411</v>
      </c>
      <c r="C26" s="139" t="str">
        <f>VLOOKUP(D26,Institution!$A$2:$F$64,6,FALSE)</f>
        <v>1030</v>
      </c>
      <c r="D26" s="139" t="str">
        <f>'DHE14-1'!$D$5</f>
        <v>Missouri University of Science and Technology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134</v>
      </c>
      <c r="L26" s="142">
        <f>'DHE14-1'!G41</f>
        <v>222377.95</v>
      </c>
      <c r="M26" s="141">
        <f>'DHE14-1'!H41</f>
        <v>4</v>
      </c>
      <c r="N26" s="142">
        <f>'DHE14-1'!I41</f>
        <v>5103.26</v>
      </c>
      <c r="O26" s="141">
        <f>'DHE14-1'!J41</f>
        <v>138</v>
      </c>
      <c r="P26" s="142">
        <f>'DHE14-1'!K41</f>
        <v>227481.21000000002</v>
      </c>
    </row>
    <row r="27" spans="1:16">
      <c r="A27" s="138" t="str">
        <f>RIGHT('DHE14-1'!$D$8,4)</f>
        <v>2011</v>
      </c>
      <c r="B27" s="139" t="str">
        <f>VLOOKUP(D27,Institution!$A$2:$F$64,2,FALSE)</f>
        <v>178411</v>
      </c>
      <c r="C27" s="139" t="str">
        <f>VLOOKUP(D27,Institution!$A$2:$F$64,6,FALSE)</f>
        <v>1030</v>
      </c>
      <c r="D27" s="139" t="str">
        <f>'DHE14-1'!$D$5</f>
        <v>Missouri University of Science and Technology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0</v>
      </c>
      <c r="M27" s="141">
        <f>'DHE14-1'!H43</f>
        <v>0</v>
      </c>
      <c r="N27" s="142">
        <f>'DHE14-1'!I43</f>
        <v>0</v>
      </c>
      <c r="O27" s="141">
        <f>'DHE14-1'!J43</f>
        <v>0</v>
      </c>
      <c r="P27" s="142">
        <f>'DHE14-1'!K43</f>
        <v>0</v>
      </c>
    </row>
    <row r="28" spans="1:16">
      <c r="A28" s="138" t="str">
        <f>RIGHT('DHE14-1'!$D$8,4)</f>
        <v>2011</v>
      </c>
      <c r="B28" s="139" t="str">
        <f>VLOOKUP(D28,Institution!$A$2:$F$64,2,FALSE)</f>
        <v>178411</v>
      </c>
      <c r="C28" s="139" t="str">
        <f>VLOOKUP(D28,Institution!$A$2:$F$64,6,FALSE)</f>
        <v>1030</v>
      </c>
      <c r="D28" s="139" t="str">
        <f>'DHE14-1'!$D$5</f>
        <v>Missouri University of Science and Technology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688</v>
      </c>
      <c r="L28" s="142">
        <f>'DHE14-1'!G47</f>
        <v>901240</v>
      </c>
      <c r="M28" s="141">
        <f>'DHE14-1'!H47</f>
        <v>1</v>
      </c>
      <c r="N28" s="142">
        <f>'DHE14-1'!I47</f>
        <v>1000</v>
      </c>
      <c r="O28" s="141">
        <f>'DHE14-1'!J47</f>
        <v>689</v>
      </c>
      <c r="P28" s="142">
        <f>'DHE14-1'!K47</f>
        <v>902240</v>
      </c>
    </row>
    <row r="29" spans="1:16">
      <c r="A29" s="138" t="str">
        <f>RIGHT('DHE14-1'!$D$8,4)</f>
        <v>2011</v>
      </c>
      <c r="B29" s="139" t="str">
        <f>VLOOKUP(D29,Institution!$A$2:$F$64,2,FALSE)</f>
        <v>178411</v>
      </c>
      <c r="C29" s="139" t="str">
        <f>VLOOKUP(D29,Institution!$A$2:$F$64,6,FALSE)</f>
        <v>1030</v>
      </c>
      <c r="D29" s="139" t="str">
        <f>'DHE14-1'!$D$5</f>
        <v>Missouri University of Science and Technology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3227</v>
      </c>
      <c r="L29" s="142">
        <f>'DHE14-1'!G48</f>
        <v>14002506.42</v>
      </c>
      <c r="M29" s="141">
        <f>'DHE14-1'!H48</f>
        <v>171</v>
      </c>
      <c r="N29" s="142">
        <f>'DHE14-1'!I48</f>
        <v>1312227.99</v>
      </c>
      <c r="O29" s="141">
        <f>'DHE14-1'!J48</f>
        <v>3393</v>
      </c>
      <c r="P29" s="142">
        <f>'DHE14-1'!K48</f>
        <v>15314734.41</v>
      </c>
    </row>
    <row r="30" spans="1:16">
      <c r="A30" s="138" t="str">
        <f>RIGHT('DHE14-1'!$D$8,4)</f>
        <v>2011</v>
      </c>
      <c r="B30" s="139" t="str">
        <f>VLOOKUP(D30,Institution!$A$2:$F$64,2,FALSE)</f>
        <v>178411</v>
      </c>
      <c r="C30" s="139" t="str">
        <f>VLOOKUP(D30,Institution!$A$2:$F$64,6,FALSE)</f>
        <v>1030</v>
      </c>
      <c r="D30" s="139" t="str">
        <f>'DHE14-1'!$D$5</f>
        <v>Missouri University of Science and Technology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277</v>
      </c>
      <c r="L30" s="142">
        <f>'DHE14-1'!G49</f>
        <v>2362019</v>
      </c>
      <c r="M30" s="141">
        <f>'DHE14-1'!H49</f>
        <v>4</v>
      </c>
      <c r="N30" s="142">
        <f>'DHE14-1'!I49</f>
        <v>22222</v>
      </c>
      <c r="O30" s="141">
        <f>'DHE14-1'!J49</f>
        <v>281</v>
      </c>
      <c r="P30" s="142">
        <f>'DHE14-1'!K49</f>
        <v>2384241</v>
      </c>
    </row>
    <row r="31" spans="1:16">
      <c r="A31" s="138" t="str">
        <f>RIGHT('DHE14-1'!$D$8,4)</f>
        <v>2011</v>
      </c>
      <c r="B31" s="139" t="str">
        <f>VLOOKUP(D31,Institution!$A$2:$F$64,2,FALSE)</f>
        <v>178411</v>
      </c>
      <c r="C31" s="139" t="str">
        <f>VLOOKUP(D31,Institution!$A$2:$F$64,6,FALSE)</f>
        <v>1030</v>
      </c>
      <c r="D31" s="139" t="str">
        <f>'DHE14-1'!$D$5</f>
        <v>Missouri University of Science and Technology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189</v>
      </c>
      <c r="L31" s="142">
        <f>'DHE14-1'!G50</f>
        <v>594515</v>
      </c>
      <c r="M31" s="141">
        <f>'DHE14-1'!H50</f>
        <v>856</v>
      </c>
      <c r="N31" s="142">
        <f>'DHE14-1'!I50</f>
        <v>7375469</v>
      </c>
      <c r="O31" s="141">
        <f>'DHE14-1'!J50</f>
        <v>1043</v>
      </c>
      <c r="P31" s="142">
        <f>'DHE14-1'!K50</f>
        <v>7969984</v>
      </c>
    </row>
    <row r="32" spans="1:16">
      <c r="A32" s="138" t="str">
        <f>RIGHT('DHE14-1'!$D$8,4)</f>
        <v>2011</v>
      </c>
      <c r="B32" s="139" t="str">
        <f>VLOOKUP(D32,Institution!$A$2:$F$64,2,FALSE)</f>
        <v>178411</v>
      </c>
      <c r="C32" s="139" t="str">
        <f>VLOOKUP(D32,Institution!$A$2:$F$64,6,FALSE)</f>
        <v>1030</v>
      </c>
      <c r="D32" s="139" t="str">
        <f>'DHE14-1'!$D$5</f>
        <v>Missouri University of Science and Technology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197</v>
      </c>
      <c r="L32" s="142">
        <f>'DHE14-1'!G51</f>
        <v>476464</v>
      </c>
      <c r="M32" s="141">
        <f>'DHE14-1'!H51</f>
        <v>22</v>
      </c>
      <c r="N32" s="142">
        <f>'DHE14-1'!I51</f>
        <v>11596.7</v>
      </c>
      <c r="O32" s="141">
        <f>'DHE14-1'!J51</f>
        <v>219</v>
      </c>
      <c r="P32" s="142">
        <f>'DHE14-1'!K51</f>
        <v>488060.7</v>
      </c>
    </row>
    <row r="33" spans="1:16">
      <c r="A33" s="138" t="str">
        <f>RIGHT('DHE14-1'!$D$8,4)</f>
        <v>2011</v>
      </c>
      <c r="B33" s="139" t="str">
        <f>VLOOKUP(D33,Institution!$A$2:$F$64,2,FALSE)</f>
        <v>178411</v>
      </c>
      <c r="C33" s="139" t="str">
        <f>VLOOKUP(D33,Institution!$A$2:$F$64,6,FALSE)</f>
        <v>1030</v>
      </c>
      <c r="D33" s="139" t="str">
        <f>'DHE14-1'!$D$5</f>
        <v>Missouri University of Science and Technology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358</v>
      </c>
      <c r="L33" s="142">
        <f>'DHE14-1'!G53</f>
        <v>590211</v>
      </c>
      <c r="M33" s="141">
        <f>'DHE14-1'!H53</f>
        <v>10</v>
      </c>
      <c r="N33" s="142">
        <f>'DHE14-1'!I53</f>
        <v>16655</v>
      </c>
      <c r="O33" s="141">
        <f>'DHE14-1'!J53</f>
        <v>368</v>
      </c>
      <c r="P33" s="142">
        <f>'DHE14-1'!K53</f>
        <v>606866</v>
      </c>
    </row>
    <row r="34" spans="1:16">
      <c r="A34" s="138" t="str">
        <f>RIGHT('DHE14-1'!$D$8,4)</f>
        <v>2011</v>
      </c>
      <c r="B34" s="139" t="str">
        <f>VLOOKUP(D34,Institution!$A$2:$F$64,2,FALSE)</f>
        <v>178411</v>
      </c>
      <c r="C34" s="139" t="str">
        <f>VLOOKUP(D34,Institution!$A$2:$F$64,6,FALSE)</f>
        <v>1030</v>
      </c>
      <c r="D34" s="139" t="str">
        <f>'DHE14-1'!$D$5</f>
        <v>Missouri University of Science and Technology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202</v>
      </c>
      <c r="L34" s="142">
        <f>'DHE14-1'!G54</f>
        <v>366736</v>
      </c>
      <c r="M34" s="141">
        <f>'DHE14-1'!H54</f>
        <v>8</v>
      </c>
      <c r="N34" s="142">
        <f>'DHE14-1'!I54</f>
        <v>26628</v>
      </c>
      <c r="O34" s="141">
        <f>'DHE14-1'!J54</f>
        <v>210</v>
      </c>
      <c r="P34" s="142">
        <f>'DHE14-1'!K54</f>
        <v>393364</v>
      </c>
    </row>
    <row r="35" spans="1:16">
      <c r="A35" s="138" t="str">
        <f>RIGHT('DHE14-1'!$D$8,4)</f>
        <v>2011</v>
      </c>
      <c r="B35" s="139" t="str">
        <f>VLOOKUP(D35,Institution!$A$2:$F$64,2,FALSE)</f>
        <v>178411</v>
      </c>
      <c r="C35" s="139" t="str">
        <f>VLOOKUP(D35,Institution!$A$2:$F$64,6,FALSE)</f>
        <v>1030</v>
      </c>
      <c r="D35" s="139" t="str">
        <f>'DHE14-1'!$D$5</f>
        <v>Missouri University of Science and Technology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2011</v>
      </c>
      <c r="B36" s="139" t="str">
        <f>VLOOKUP(D36,Institution!$A$2:$F$64,2,FALSE)</f>
        <v>178411</v>
      </c>
      <c r="C36" s="139" t="str">
        <f>VLOOKUP(D36,Institution!$A$2:$F$64,6,FALSE)</f>
        <v>1030</v>
      </c>
      <c r="D36" s="139" t="str">
        <f>'DHE14-1'!$D$5</f>
        <v>Missouri University of Science and Technology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1380</v>
      </c>
      <c r="L36" s="142">
        <f>'DHE14-1'!G57</f>
        <v>2572707</v>
      </c>
      <c r="M36" s="141">
        <f>'DHE14-1'!H57</f>
        <v>846</v>
      </c>
      <c r="N36" s="142">
        <f>'DHE14-1'!I57</f>
        <v>10645871.630000001</v>
      </c>
      <c r="O36" s="141">
        <f>'DHE14-1'!J57</f>
        <v>2226</v>
      </c>
      <c r="P36" s="142">
        <f>'DHE14-1'!K57</f>
        <v>13218578.630000001</v>
      </c>
    </row>
    <row r="37" spans="1:16">
      <c r="A37" s="138" t="str">
        <f>RIGHT('DHE14-1'!$D$8,4)</f>
        <v>2011</v>
      </c>
      <c r="B37" s="139" t="str">
        <f>VLOOKUP(D37,Institution!$A$2:$F$64,2,FALSE)</f>
        <v>178411</v>
      </c>
      <c r="C37" s="139" t="str">
        <f>VLOOKUP(D37,Institution!$A$2:$F$64,6,FALSE)</f>
        <v>1030</v>
      </c>
      <c r="D37" s="139" t="str">
        <f>'DHE14-1'!$D$5</f>
        <v>Missouri University of Science and Technology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1425</v>
      </c>
      <c r="L37" s="142">
        <f>'DHE14-1'!G62</f>
        <v>1250857</v>
      </c>
      <c r="M37" s="141">
        <f>'DHE14-1'!H62</f>
        <v>0</v>
      </c>
      <c r="N37" s="142">
        <f>'DHE14-1'!I62</f>
        <v>0</v>
      </c>
      <c r="O37" s="141">
        <f>'DHE14-1'!J62</f>
        <v>1425</v>
      </c>
      <c r="P37" s="142">
        <f>'DHE14-1'!K62</f>
        <v>1250857</v>
      </c>
    </row>
    <row r="38" spans="1:16">
      <c r="A38" s="138" t="str">
        <f>RIGHT('DHE14-1'!$D$8,4)</f>
        <v>2011</v>
      </c>
      <c r="B38" s="139" t="str">
        <f>VLOOKUP(D38,Institution!$A$2:$F$64,2,FALSE)</f>
        <v>178411</v>
      </c>
      <c r="C38" s="139" t="str">
        <f>VLOOKUP(D38,Institution!$A$2:$F$64,6,FALSE)</f>
        <v>1030</v>
      </c>
      <c r="D38" s="139" t="str">
        <f>'DHE14-1'!$D$5</f>
        <v>Missouri University of Science and Technology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2011</v>
      </c>
      <c r="B39" s="139" t="str">
        <f>VLOOKUP(D39,Institution!$A$2:$F$64,2,FALSE)</f>
        <v>178411</v>
      </c>
      <c r="C39" s="139" t="str">
        <f>VLOOKUP(D39,Institution!$A$2:$F$64,6,FALSE)</f>
        <v>1030</v>
      </c>
      <c r="D39" s="139" t="str">
        <f>'DHE14-1'!$D$5</f>
        <v>Missouri University of Science and Technology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3</v>
      </c>
      <c r="L39" s="142">
        <f>'DHE14-1'!G64</f>
        <v>17700</v>
      </c>
      <c r="M39" s="141">
        <f>'DHE14-1'!H64</f>
        <v>0</v>
      </c>
      <c r="N39" s="142">
        <f>'DHE14-1'!I64</f>
        <v>0</v>
      </c>
      <c r="O39" s="141">
        <f>'DHE14-1'!J64</f>
        <v>3</v>
      </c>
      <c r="P39" s="142">
        <f>'DHE14-1'!K64</f>
        <v>17700</v>
      </c>
    </row>
    <row r="40" spans="1:16">
      <c r="A40" s="138" t="str">
        <f>RIGHT('DHE14-1'!$D$8,4)</f>
        <v>2011</v>
      </c>
      <c r="B40" s="139" t="str">
        <f>VLOOKUP(D40,Institution!$A$2:$F$64,2,FALSE)</f>
        <v>178411</v>
      </c>
      <c r="C40" s="139" t="str">
        <f>VLOOKUP(D40,Institution!$A$2:$F$64,6,FALSE)</f>
        <v>1030</v>
      </c>
      <c r="D40" s="139" t="str">
        <f>'DHE14-1'!$D$5</f>
        <v>Missouri University of Science and Technology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930</v>
      </c>
      <c r="L40" s="142">
        <f>'DHE14-1'!G65</f>
        <v>1281000</v>
      </c>
      <c r="M40" s="141">
        <f>'DHE14-1'!H65</f>
        <v>0</v>
      </c>
      <c r="N40" s="142">
        <f>'DHE14-1'!I65</f>
        <v>0</v>
      </c>
      <c r="O40" s="141">
        <f>'DHE14-1'!J65</f>
        <v>930</v>
      </c>
      <c r="P40" s="142">
        <f>'DHE14-1'!K65</f>
        <v>1281000</v>
      </c>
    </row>
    <row r="41" spans="1:16">
      <c r="A41" s="138" t="str">
        <f>RIGHT('DHE14-1'!$D$8,4)</f>
        <v>2011</v>
      </c>
      <c r="B41" s="139" t="str">
        <f>VLOOKUP(D41,Institution!$A$2:$F$64,2,FALSE)</f>
        <v>178411</v>
      </c>
      <c r="C41" s="139" t="str">
        <f>VLOOKUP(D41,Institution!$A$2:$F$64,6,FALSE)</f>
        <v>1030</v>
      </c>
      <c r="D41" s="139" t="str">
        <f>'DHE14-1'!$D$5</f>
        <v>Missouri University of Science and Technology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2011</v>
      </c>
      <c r="B42" s="139" t="str">
        <f>VLOOKUP(D42,Institution!$A$2:$F$64,2,FALSE)</f>
        <v>178411</v>
      </c>
      <c r="C42" s="139" t="str">
        <f>VLOOKUP(D42,Institution!$A$2:$F$64,6,FALSE)</f>
        <v>1030</v>
      </c>
      <c r="D42" s="139" t="str">
        <f>'DHE14-1'!$D$5</f>
        <v>Missouri University of Science and Technology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0</v>
      </c>
      <c r="L42" s="142">
        <f>'DHE14-1'!G67</f>
        <v>0</v>
      </c>
      <c r="M42" s="141">
        <f>'DHE14-1'!H67</f>
        <v>0</v>
      </c>
      <c r="N42" s="142">
        <f>'DHE14-1'!I67</f>
        <v>0</v>
      </c>
      <c r="O42" s="141">
        <f>'DHE14-1'!J67</f>
        <v>0</v>
      </c>
      <c r="P42" s="142">
        <f>'DHE14-1'!K67</f>
        <v>0</v>
      </c>
    </row>
    <row r="43" spans="1:16">
      <c r="A43" s="138" t="str">
        <f>RIGHT('DHE14-1'!$D$8,4)</f>
        <v>2011</v>
      </c>
      <c r="B43" s="139" t="str">
        <f>VLOOKUP(D43,Institution!$A$2:$F$64,2,FALSE)</f>
        <v>178411</v>
      </c>
      <c r="C43" s="139" t="str">
        <f>VLOOKUP(D43,Institution!$A$2:$F$64,6,FALSE)</f>
        <v>1030</v>
      </c>
      <c r="D43" s="139" t="str">
        <f>'DHE14-1'!$D$5</f>
        <v>Missouri University of Science and Technology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0</v>
      </c>
      <c r="L43" s="142">
        <f>'DHE14-1'!G68</f>
        <v>0</v>
      </c>
      <c r="M43" s="141">
        <f>'DHE14-1'!H68</f>
        <v>0</v>
      </c>
      <c r="N43" s="142">
        <f>'DHE14-1'!I68</f>
        <v>0</v>
      </c>
      <c r="O43" s="141">
        <f>'DHE14-1'!J68</f>
        <v>0</v>
      </c>
      <c r="P43" s="142">
        <f>'DHE14-1'!K68</f>
        <v>0</v>
      </c>
    </row>
    <row r="44" spans="1:16">
      <c r="A44" s="138" t="str">
        <f>RIGHT('DHE14-1'!$D$8,4)</f>
        <v>2011</v>
      </c>
      <c r="B44" s="139" t="str">
        <f>VLOOKUP(D44,Institution!$A$2:$F$64,2,FALSE)</f>
        <v>178411</v>
      </c>
      <c r="C44" s="139" t="str">
        <f>VLOOKUP(D44,Institution!$A$2:$F$64,6,FALSE)</f>
        <v>1030</v>
      </c>
      <c r="D44" s="139" t="str">
        <f>'DHE14-1'!$D$5</f>
        <v>Missouri University of Science and Technology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2011</v>
      </c>
      <c r="B45" s="139" t="str">
        <f>VLOOKUP(D45,Institution!$A$2:$F$64,2,FALSE)</f>
        <v>178411</v>
      </c>
      <c r="C45" s="139" t="str">
        <f>VLOOKUP(D45,Institution!$A$2:$F$64,6,FALSE)</f>
        <v>1030</v>
      </c>
      <c r="D45" s="139" t="str">
        <f>'DHE14-1'!$D$5</f>
        <v>Missouri University of Science and Technology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0</v>
      </c>
      <c r="L45" s="142">
        <f>'DHE14-1'!G70</f>
        <v>0</v>
      </c>
      <c r="M45" s="141">
        <f>'DHE14-1'!H70</f>
        <v>0</v>
      </c>
      <c r="N45" s="142">
        <f>'DHE14-1'!I70</f>
        <v>0</v>
      </c>
      <c r="O45" s="141">
        <f>'DHE14-1'!J70</f>
        <v>0</v>
      </c>
      <c r="P45" s="142">
        <f>'DHE14-1'!K70</f>
        <v>0</v>
      </c>
    </row>
    <row r="46" spans="1:16">
      <c r="A46" s="138" t="str">
        <f>RIGHT('DHE14-1'!$D$8,4)</f>
        <v>2011</v>
      </c>
      <c r="B46" s="139" t="str">
        <f>VLOOKUP(D46,Institution!$A$2:$F$64,2,FALSE)</f>
        <v>178411</v>
      </c>
      <c r="C46" s="139" t="str">
        <f>VLOOKUP(D46,Institution!$A$2:$F$64,6,FALSE)</f>
        <v>1030</v>
      </c>
      <c r="D46" s="139" t="str">
        <f>'DHE14-1'!$D$5</f>
        <v>Missouri University of Science and Technology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60</v>
      </c>
      <c r="L46" s="142">
        <f>'DHE14-1'!G71</f>
        <v>90000</v>
      </c>
      <c r="M46" s="141">
        <f>'DHE14-1'!H71</f>
        <v>0</v>
      </c>
      <c r="N46" s="142">
        <f>'DHE14-1'!I71</f>
        <v>0</v>
      </c>
      <c r="O46" s="141">
        <f>'DHE14-1'!J71</f>
        <v>60</v>
      </c>
      <c r="P46" s="142">
        <f>'DHE14-1'!K71</f>
        <v>90000</v>
      </c>
    </row>
    <row r="47" spans="1:16">
      <c r="A47" s="138" t="str">
        <f>RIGHT('DHE14-1'!$D$8,4)</f>
        <v>2011</v>
      </c>
      <c r="B47" s="139" t="str">
        <f>VLOOKUP(D47,Institution!$A$2:$F$64,2,FALSE)</f>
        <v>178411</v>
      </c>
      <c r="C47" s="139" t="str">
        <f>VLOOKUP(D47,Institution!$A$2:$F$64,6,FALSE)</f>
        <v>1030</v>
      </c>
      <c r="D47" s="139" t="str">
        <f>'DHE14-1'!$D$5</f>
        <v>Missouri University of Science and Technology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2011</v>
      </c>
      <c r="B48" s="139" t="str">
        <f>VLOOKUP(D48,Institution!$A$2:$F$64,2,FALSE)</f>
        <v>178411</v>
      </c>
      <c r="C48" s="139" t="str">
        <f>VLOOKUP(D48,Institution!$A$2:$F$64,6,FALSE)</f>
        <v>1030</v>
      </c>
      <c r="D48" s="139" t="str">
        <f>'DHE14-1'!$D$5</f>
        <v>Missouri University of Science and Technology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22</v>
      </c>
      <c r="L48" s="142">
        <f>'DHE14-1'!G73</f>
        <v>74158</v>
      </c>
      <c r="M48" s="141">
        <f>'DHE14-1'!H73</f>
        <v>1</v>
      </c>
      <c r="N48" s="142">
        <f>'DHE14-1'!I73</f>
        <v>10055</v>
      </c>
      <c r="O48" s="141">
        <f>'DHE14-1'!J73</f>
        <v>23</v>
      </c>
      <c r="P48" s="142">
        <f>'DHE14-1'!K73</f>
        <v>84213</v>
      </c>
    </row>
    <row r="49" spans="1:16">
      <c r="A49" s="138" t="str">
        <f>RIGHT('DHE14-1'!$D$8,4)</f>
        <v>2011</v>
      </c>
      <c r="B49" s="139" t="str">
        <f>VLOOKUP(D49,Institution!$A$2:$F$64,2,FALSE)</f>
        <v>178411</v>
      </c>
      <c r="C49" s="139" t="str">
        <f>VLOOKUP(D49,Institution!$A$2:$F$64,6,FALSE)</f>
        <v>1030</v>
      </c>
      <c r="D49" s="139" t="str">
        <f>'DHE14-1'!$D$5</f>
        <v>Missouri University of Science and Technology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2011</v>
      </c>
      <c r="B50" s="139" t="str">
        <f>VLOOKUP(D50,Institution!$A$2:$F$64,2,FALSE)</f>
        <v>178411</v>
      </c>
      <c r="C50" s="139" t="str">
        <f>VLOOKUP(D50,Institution!$A$2:$F$64,6,FALSE)</f>
        <v>1030</v>
      </c>
      <c r="D50" s="139" t="str">
        <f>'DHE14-1'!$D$5</f>
        <v>Missouri University of Science and Technology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9</v>
      </c>
      <c r="L50" s="142">
        <f>'DHE14-1'!G75</f>
        <v>26118</v>
      </c>
      <c r="M50" s="141">
        <f>'DHE14-1'!H75</f>
        <v>0</v>
      </c>
      <c r="N50" s="142">
        <f>'DHE14-1'!I75</f>
        <v>0</v>
      </c>
      <c r="O50" s="141">
        <f>'DHE14-1'!J75</f>
        <v>9</v>
      </c>
      <c r="P50" s="142">
        <f>'DHE14-1'!K75</f>
        <v>26118</v>
      </c>
    </row>
    <row r="51" spans="1:16">
      <c r="A51" s="138" t="str">
        <f>RIGHT('DHE14-1'!$D$8,4)</f>
        <v>2011</v>
      </c>
      <c r="B51" s="139" t="str">
        <f>VLOOKUP(D51,Institution!$A$2:$F$64,2,FALSE)</f>
        <v>178411</v>
      </c>
      <c r="C51" s="139" t="str">
        <f>VLOOKUP(D51,Institution!$A$2:$F$64,6,FALSE)</f>
        <v>1030</v>
      </c>
      <c r="D51" s="139" t="str">
        <f>'DHE14-1'!$D$5</f>
        <v>Missouri University of Science and Technology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2011</v>
      </c>
      <c r="B52" s="139" t="str">
        <f>VLOOKUP(D52,Institution!$A$2:$F$64,2,FALSE)</f>
        <v>178411</v>
      </c>
      <c r="C52" s="139" t="str">
        <f>VLOOKUP(D52,Institution!$A$2:$F$64,6,FALSE)</f>
        <v>1030</v>
      </c>
      <c r="D52" s="139" t="str">
        <f>'DHE14-1'!$D$5</f>
        <v>Missouri University of Science and Technology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0</v>
      </c>
      <c r="N52" s="142">
        <f>'DHE14-1'!I78</f>
        <v>0</v>
      </c>
      <c r="O52" s="141">
        <f>'DHE14-1'!J78</f>
        <v>0</v>
      </c>
      <c r="P52" s="142">
        <f>'DHE14-1'!K78</f>
        <v>0</v>
      </c>
    </row>
    <row r="53" spans="1:16">
      <c r="A53" s="138" t="str">
        <f>RIGHT('DHE14-1'!$D$8,4)</f>
        <v>2011</v>
      </c>
      <c r="B53" s="139" t="str">
        <f>VLOOKUP(D53,Institution!$A$2:$F$64,2,FALSE)</f>
        <v>178411</v>
      </c>
      <c r="C53" s="139" t="str">
        <f>VLOOKUP(D53,Institution!$A$2:$F$64,6,FALSE)</f>
        <v>1030</v>
      </c>
      <c r="D53" s="139" t="str">
        <f>'DHE14-1'!$D$5</f>
        <v>Missouri University of Science and Technology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2011</v>
      </c>
      <c r="B54" s="139" t="str">
        <f>VLOOKUP(D54,Institution!$A$2:$F$64,2,FALSE)</f>
        <v>178411</v>
      </c>
      <c r="C54" s="139" t="str">
        <f>VLOOKUP(D54,Institution!$A$2:$F$64,6,FALSE)</f>
        <v>1030</v>
      </c>
      <c r="D54" s="139" t="str">
        <f>'DHE14-1'!$D$5</f>
        <v>Missouri University of Science and Technology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2011</v>
      </c>
      <c r="B55" s="139" t="str">
        <f>VLOOKUP(D55,Institution!$A$2:$F$64,2,FALSE)</f>
        <v>178411</v>
      </c>
      <c r="C55" s="139" t="str">
        <f>VLOOKUP(D55,Institution!$A$2:$F$64,6,FALSE)</f>
        <v>1030</v>
      </c>
      <c r="D55" s="139" t="str">
        <f>'DHE14-1'!$D$5</f>
        <v>Missouri University of Science and Technology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0</v>
      </c>
    </row>
    <row r="56" spans="1:16">
      <c r="A56" s="138" t="str">
        <f>RIGHT('DHE14-1'!$D$8,4)</f>
        <v>2011</v>
      </c>
      <c r="B56" s="139" t="str">
        <f>VLOOKUP(D56,Institution!$A$2:$F$64,2,FALSE)</f>
        <v>178411</v>
      </c>
      <c r="C56" s="139" t="str">
        <f>VLOOKUP(D56,Institution!$A$2:$F$64,6,FALSE)</f>
        <v>1030</v>
      </c>
      <c r="D56" s="139" t="str">
        <f>'DHE14-1'!$D$5</f>
        <v>Missouri University of Science and Technology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8</v>
      </c>
      <c r="L56" s="142">
        <f>'DHE14-1'!G87</f>
        <v>15500</v>
      </c>
      <c r="M56" s="141">
        <f>'DHE14-1'!H87</f>
        <v>1</v>
      </c>
      <c r="N56" s="142">
        <f>'DHE14-1'!I87</f>
        <v>2500</v>
      </c>
      <c r="O56" s="141">
        <f>'DHE14-1'!J87</f>
        <v>9</v>
      </c>
      <c r="P56" s="142">
        <f>'DHE14-1'!K87</f>
        <v>18000</v>
      </c>
    </row>
    <row r="57" spans="1:16">
      <c r="A57" s="138" t="str">
        <f>RIGHT('DHE14-1'!$D$8,4)</f>
        <v>2011</v>
      </c>
      <c r="B57" s="139" t="str">
        <f>VLOOKUP(D57,Institution!$A$2:$F$64,2,FALSE)</f>
        <v>178411</v>
      </c>
      <c r="C57" s="139" t="str">
        <f>VLOOKUP(D57,Institution!$A$2:$F$64,6,FALSE)</f>
        <v>1030</v>
      </c>
      <c r="D57" s="139" t="str">
        <f>'DHE14-1'!$D$5</f>
        <v>Missouri University of Science and Technology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1177</v>
      </c>
      <c r="L57" s="142">
        <f>'DHE14-1'!G88</f>
        <v>4371132</v>
      </c>
      <c r="M57" s="141">
        <f>'DHE14-1'!H88</f>
        <v>360</v>
      </c>
      <c r="N57" s="142">
        <f>'DHE14-1'!I88</f>
        <v>2278124</v>
      </c>
      <c r="O57" s="141">
        <f>'DHE14-1'!J88</f>
        <v>1537</v>
      </c>
      <c r="P57" s="142">
        <f>'DHE14-1'!K88</f>
        <v>6649256</v>
      </c>
    </row>
    <row r="58" spans="1:16">
      <c r="A58" s="138" t="str">
        <f>RIGHT('DHE14-1'!$D$8,4)</f>
        <v>2011</v>
      </c>
      <c r="B58" s="139" t="str">
        <f>VLOOKUP(D58,Institution!$A$2:$F$64,2,FALSE)</f>
        <v>178411</v>
      </c>
      <c r="C58" s="139" t="str">
        <f>VLOOKUP(D58,Institution!$A$2:$F$64,6,FALSE)</f>
        <v>1030</v>
      </c>
      <c r="D58" s="139" t="str">
        <f>'DHE14-1'!$D$5</f>
        <v>Missouri University of Science and Technology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251</v>
      </c>
      <c r="L58" s="142">
        <f>'DHE14-1'!G90</f>
        <v>2416120</v>
      </c>
      <c r="M58" s="141">
        <f>'DHE14-1'!H90</f>
        <v>12</v>
      </c>
      <c r="N58" s="142">
        <f>'DHE14-1'!I90</f>
        <v>64578</v>
      </c>
      <c r="O58" s="141">
        <f>'DHE14-1'!J90</f>
        <v>263</v>
      </c>
      <c r="P58" s="142">
        <f>'DHE14-1'!K90</f>
        <v>2480698</v>
      </c>
    </row>
    <row r="59" spans="1:16">
      <c r="A59" s="138" t="str">
        <f>RIGHT('DHE14-1'!$D$8,4)</f>
        <v>2011</v>
      </c>
      <c r="B59" s="139" t="str">
        <f>VLOOKUP(D59,Institution!$A$2:$F$64,2,FALSE)</f>
        <v>178411</v>
      </c>
      <c r="C59" s="139" t="str">
        <f>VLOOKUP(D59,Institution!$A$2:$F$64,6,FALSE)</f>
        <v>1030</v>
      </c>
      <c r="D59" s="139" t="str">
        <f>'DHE14-1'!$D$5</f>
        <v>Missouri University of Science and Technology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0</v>
      </c>
      <c r="N59" s="142">
        <f>'DHE14-1'!I92</f>
        <v>0</v>
      </c>
      <c r="O59" s="141">
        <f>'DHE14-1'!J92</f>
        <v>0</v>
      </c>
      <c r="P59" s="142">
        <f>'DHE14-1'!K92</f>
        <v>0</v>
      </c>
    </row>
    <row r="60" spans="1:16">
      <c r="A60" s="138" t="str">
        <f>RIGHT('DHE14-1'!$D$8,4)</f>
        <v>2011</v>
      </c>
      <c r="B60" s="139" t="str">
        <f>VLOOKUP(D60,Institution!$A$2:$F$64,2,FALSE)</f>
        <v>178411</v>
      </c>
      <c r="C60" s="139" t="str">
        <f>VLOOKUP(D60,Institution!$A$2:$F$64,6,FALSE)</f>
        <v>1030</v>
      </c>
      <c r="D60" s="139" t="str">
        <f>'DHE14-1'!$D$5</f>
        <v>Missouri University of Science and Technology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3219</v>
      </c>
      <c r="L60" s="142">
        <f>'DHE14-1'!G96</f>
        <v>21537506.529999997</v>
      </c>
      <c r="M60" s="141">
        <f>'DHE14-1'!H96</f>
        <v>273</v>
      </c>
      <c r="N60" s="142">
        <f>'DHE14-1'!I96</f>
        <v>1888863.26</v>
      </c>
      <c r="O60" s="141">
        <f>'DHE14-1'!J96</f>
        <v>3476</v>
      </c>
      <c r="P60" s="142">
        <f>'DHE14-1'!K96</f>
        <v>23426369.789999999</v>
      </c>
    </row>
    <row r="61" spans="1:16">
      <c r="A61" s="138" t="str">
        <f>RIGHT('DHE14-1'!$D$8,4)</f>
        <v>2011</v>
      </c>
      <c r="B61" s="139" t="str">
        <f>VLOOKUP(D61,Institution!$A$2:$F$64,2,FALSE)</f>
        <v>178411</v>
      </c>
      <c r="C61" s="139" t="str">
        <f>VLOOKUP(D61,Institution!$A$2:$F$64,6,FALSE)</f>
        <v>1030</v>
      </c>
      <c r="D61" s="139" t="str">
        <f>'DHE14-1'!$D$5</f>
        <v>Missouri University of Science and Technology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5599</v>
      </c>
      <c r="L61" s="142">
        <f>'DHE14-1'!G97</f>
        <v>66800885.950000003</v>
      </c>
      <c r="M61" s="141">
        <f>'DHE14-1'!H97</f>
        <v>1336</v>
      </c>
      <c r="N61" s="142">
        <f>'DHE14-1'!I97</f>
        <v>25405081.579999998</v>
      </c>
      <c r="O61" s="141">
        <f>'DHE14-1'!J97</f>
        <v>6935</v>
      </c>
      <c r="P61" s="142">
        <f>'DHE14-1'!K97</f>
        <v>92205967.530000001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49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2011-10-10T15:09:41Z</cp:lastPrinted>
  <dcterms:created xsi:type="dcterms:W3CDTF">2000-08-10T13:57:29Z</dcterms:created>
  <dcterms:modified xsi:type="dcterms:W3CDTF">2011-10-10T15:25:25Z</dcterms:modified>
</cp:coreProperties>
</file>