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_14_1_Student_Financial_Aid_Awarded\FY2015\"/>
    </mc:Choice>
  </mc:AlternateContent>
  <bookViews>
    <workbookView xWindow="0" yWindow="0" windowWidth="19200" windowHeight="969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'DHE14-1'!$A$1:$K$110</definedName>
    <definedName name="_xlnm.Print_Area" localSheetId="5">Instructions!$A$1:$O$148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F83" i="1"/>
  <c r="I95" i="1" l="1"/>
  <c r="H95" i="1"/>
  <c r="G95" i="1"/>
  <c r="F95" i="1"/>
  <c r="H102" i="1"/>
  <c r="F102" i="1"/>
  <c r="I83" i="1"/>
  <c r="K83" i="1" s="1"/>
  <c r="H83" i="1"/>
  <c r="J83" i="1" s="1"/>
  <c r="K94" i="1"/>
  <c r="P61" i="6" s="1"/>
  <c r="J94" i="1"/>
  <c r="O61" i="6" s="1"/>
  <c r="K72" i="1"/>
  <c r="P47" i="6" s="1"/>
  <c r="J72" i="1"/>
  <c r="O47" i="6" s="1"/>
  <c r="K21" i="1"/>
  <c r="P8" i="6" s="1"/>
  <c r="J21" i="1"/>
  <c r="O8" i="6" s="1"/>
  <c r="I42" i="1" l="1"/>
  <c r="H42" i="1"/>
  <c r="G42" i="1"/>
  <c r="F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58" i="1"/>
  <c r="H103" i="1" s="1"/>
  <c r="G58" i="1"/>
  <c r="G99" i="1" s="1"/>
  <c r="L63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J98" i="1"/>
  <c r="O62" i="6" s="1"/>
  <c r="J99" i="1"/>
  <c r="O63" i="6" s="1"/>
  <c r="K84" i="1"/>
  <c r="P57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5" i="1" l="1"/>
  <c r="O60" i="6"/>
  <c r="K95" i="1"/>
  <c r="P60" i="6"/>
  <c r="J42" i="1"/>
  <c r="K58" i="1"/>
  <c r="K99" i="1"/>
  <c r="P63" i="6" s="1"/>
  <c r="J58" i="1"/>
</calcChain>
</file>

<file path=xl/sharedStrings.xml><?xml version="1.0" encoding="utf-8"?>
<sst xmlns="http://schemas.openxmlformats.org/spreadsheetml/2006/main" count="635" uniqueCount="332">
  <si>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</si>
  <si>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</si>
  <si>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</si>
  <si>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</si>
  <si>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</si>
  <si>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</si>
  <si>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</si>
  <si>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</si>
  <si>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</si>
  <si>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</si>
  <si>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</si>
  <si>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</si>
  <si>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</si>
  <si>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</si>
  <si>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</si>
  <si>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</si>
  <si>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</si>
  <si>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</si>
  <si>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</si>
  <si>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</si>
  <si>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</si>
  <si>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</si>
  <si>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</si>
  <si>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</si>
  <si>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</si>
  <si>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</si>
  <si>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</si>
  <si>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</si>
  <si>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</si>
  <si>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</si>
  <si>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</si>
  <si>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</si>
  <si>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</si>
  <si>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</si>
  <si>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</si>
  <si>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</si>
  <si>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</si>
  <si>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</si>
  <si>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</si>
  <si>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</si>
  <si>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</si>
  <si>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</si>
  <si>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</si>
  <si>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</si>
  <si>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</si>
  <si>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</si>
  <si>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</si>
  <si>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</si>
  <si>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</si>
  <si>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</si>
  <si>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</si>
  <si>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</si>
  <si>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</si>
  <si>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</si>
  <si>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</si>
  <si>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</si>
  <si>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</si>
  <si>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</si>
  <si>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</si>
  <si>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</si>
  <si>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</si>
  <si>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</si>
  <si>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</si>
  <si>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</si>
  <si>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</si>
  <si>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</si>
  <si>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</si>
  <si>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</si>
  <si>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</si>
  <si>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</si>
  <si>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</si>
  <si>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</si>
  <si>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</si>
  <si>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</si>
  <si>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</si>
  <si>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</si>
  <si>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</si>
  <si>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</si>
  <si>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</si>
  <si>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</si>
  <si>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</si>
  <si>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</si>
  <si>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</si>
  <si>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</si>
  <si>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</si>
  <si>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</si>
  <si>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</si>
  <si>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</si>
  <si>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</si>
  <si>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</si>
  <si>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</si>
  <si>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</si>
  <si>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</si>
  <si>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</si>
  <si>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</si>
  <si>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</si>
  <si>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</si>
  <si>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</si>
  <si>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</si>
  <si>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</si>
  <si>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</si>
  <si>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</si>
  <si>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</si>
  <si>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</si>
  <si>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</si>
  <si>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</si>
  <si>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</si>
  <si>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</si>
  <si>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</si>
  <si>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</si>
  <si>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</si>
  <si>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</si>
  <si>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</si>
  <si>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</si>
  <si>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</si>
  <si>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</si>
  <si>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</si>
  <si>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</si>
  <si>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</si>
  <si>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</si>
  <si>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</si>
  <si>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</si>
  <si>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</si>
  <si>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</si>
  <si>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</si>
  <si>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</si>
  <si>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</si>
  <si>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</si>
  <si>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</si>
  <si>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</si>
  <si>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</si>
  <si>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</si>
  <si>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</si>
  <si>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</si>
  <si>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</si>
  <si>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</si>
  <si>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</si>
  <si>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</si>
  <si>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</si>
  <si>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</si>
  <si>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</si>
  <si>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</si>
  <si>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</si>
  <si>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</si>
  <si>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</si>
  <si>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</si>
  <si>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</si>
  <si>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</si>
  <si>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</si>
  <si>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</si>
  <si>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</si>
  <si>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</si>
  <si>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</si>
  <si>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</si>
  <si>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</si>
  <si>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</si>
  <si>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</si>
  <si>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</si>
  <si>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</si>
  <si>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</si>
  <si>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</si>
  <si>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</si>
  <si>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</si>
  <si>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</si>
  <si>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</si>
  <si>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</si>
  <si>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</si>
  <si>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</si>
  <si>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</si>
  <si>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</si>
  <si>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</si>
  <si>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</si>
  <si>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</si>
  <si>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</si>
  <si>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</si>
  <si>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</si>
  <si>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</si>
  <si>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</si>
  <si>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</si>
  <si>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</si>
  <si>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</si>
  <si>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</si>
  <si>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</si>
  <si>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</si>
  <si>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</si>
  <si>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</si>
  <si>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</si>
  <si>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</si>
  <si>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</si>
  <si>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</si>
  <si>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</si>
  <si>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</si>
  <si>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</si>
  <si>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</si>
  <si>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</si>
  <si>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</si>
  <si>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</si>
  <si>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</si>
  <si>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</si>
  <si>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</si>
  <si>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</si>
  <si>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</si>
  <si>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</si>
  <si>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</si>
  <si>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</si>
  <si>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</si>
  <si>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</si>
  <si>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</si>
  <si>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</si>
  <si>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</si>
  <si>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</si>
  <si>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</si>
  <si>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</si>
  <si>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</si>
  <si>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</si>
  <si>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</si>
  <si>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</si>
  <si>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</si>
  <si>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</si>
  <si>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</si>
  <si>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</si>
  <si>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</si>
  <si>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</si>
  <si>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</si>
  <si>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</si>
  <si>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</si>
  <si>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</si>
  <si>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</si>
  <si>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</si>
  <si>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</si>
  <si>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</si>
  <si>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</si>
  <si>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</si>
  <si>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</si>
  <si>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</si>
  <si>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</si>
  <si>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</si>
  <si>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</si>
  <si>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</si>
  <si>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</si>
  <si>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</si>
  <si>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</si>
  <si>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</si>
  <si>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</si>
  <si>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</si>
  <si>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</si>
  <si>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</si>
  <si>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</si>
  <si>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</si>
  <si>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</si>
  <si>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</si>
  <si>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</si>
  <si>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</si>
  <si>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</si>
  <si>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</si>
  <si>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</si>
  <si>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</si>
  <si>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</si>
  <si>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</si>
  <si>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</si>
  <si>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</si>
  <si>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</si>
  <si>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</si>
  <si>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</si>
  <si>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</si>
  <si>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</si>
  <si>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</si>
  <si>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</si>
  <si>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</si>
  <si>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</si>
  <si>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</si>
  <si>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</si>
  <si>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</si>
  <si>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</si>
  <si>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</si>
  <si>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</si>
  <si>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</si>
  <si>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</si>
  <si>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</si>
  <si>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</si>
  <si>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</si>
  <si>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</si>
  <si>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</si>
  <si>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</si>
  <si>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</si>
  <si>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</si>
  <si>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</si>
  <si>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</si>
  <si>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</si>
  <si>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</si>
  <si>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</si>
  <si>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</si>
  <si>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</si>
  <si>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</si>
  <si>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</si>
  <si>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</si>
  <si>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</si>
  <si>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</si>
  <si>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</si>
  <si>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</si>
  <si>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</si>
  <si>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</si>
  <si>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</si>
  <si>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</si>
  <si>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</si>
  <si>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</si>
  <si>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</si>
  <si>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</si>
  <si>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</si>
  <si>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</si>
  <si>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</si>
  <si>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</si>
  <si>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</si>
  <si>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</si>
  <si>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</si>
  <si>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</si>
  <si>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</si>
  <si>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</si>
  <si>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</si>
  <si>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</si>
  <si>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</si>
  <si>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</si>
  <si>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</si>
  <si>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</si>
  <si>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</si>
  <si>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</si>
  <si>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</si>
  <si>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</si>
  <si>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</si>
  <si>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</si>
  <si>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2014 - June 30, 2015</t>
  </si>
  <si>
    <t>Cathy Heckmaster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</si>
</sst>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14" fontId="7" fillId="2" borderId="37" xfId="0" applyNumberFormat="1" applyFont="1" applyFill="1" applyBorder="1" applyAlignment="1" applyProtection="1">
      <alignment horizontal="center" vertical="center"/>
      <protection locked="0"/>
    </xf>
    <xf numFmtId="14" fontId="7" fillId="2" borderId="38" xfId="0" applyNumberFormat="1" applyFont="1" applyFill="1" applyBorder="1" applyAlignment="1" applyProtection="1">
      <alignment horizontal="center" vertical="center"/>
      <protection locked="0"/>
    </xf>
    <xf numFmtId="14" fontId="7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2" borderId="39" xfId="0" applyFill="1" applyBorder="1" applyAlignment="1" applyProtection="1">
      <alignment horizontal="left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295275</xdr:colOff>
          <xdr:row>58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ColWidth="9.140625"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5" style="3" customWidth="1"/>
    <col min="5" max="5" width="7.5703125" style="4" customWidth="1"/>
    <col min="6" max="6" width="9.5703125" style="4" customWidth="1"/>
    <col min="7" max="7" width="18" style="4" customWidth="1"/>
    <col min="8" max="8" width="6.7109375" style="4" customWidth="1"/>
    <col min="9" max="9" width="10.14062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7" t="s">
        <v>331</v>
      </c>
      <c r="E4" s="168"/>
      <c r="F4" s="168"/>
      <c r="G4" s="169"/>
      <c r="H4" s="55"/>
      <c r="I4" s="2"/>
      <c r="K4" s="3"/>
    </row>
    <row r="5" spans="1:14" ht="13.5" thickBot="1" x14ac:dyDescent="0.25">
      <c r="C5" s="5" t="s">
        <v>2</v>
      </c>
      <c r="D5" s="167" t="s">
        <v>94</v>
      </c>
      <c r="E5" s="168"/>
      <c r="F5" s="168"/>
      <c r="G5" s="169"/>
      <c r="H5" s="55"/>
      <c r="I5" s="29"/>
      <c r="K5" s="3"/>
    </row>
    <row r="6" spans="1:14" ht="13.5" hidden="1" thickBot="1" x14ac:dyDescent="0.25">
      <c r="C6" s="5" t="s">
        <v>263</v>
      </c>
      <c r="D6" s="167" t="str">
        <f>VLOOKUP(D5,Institution!$A$2:$E$55,4,FALSE)</f>
        <v>P4Y</v>
      </c>
      <c r="E6" s="168"/>
      <c r="F6" s="168"/>
      <c r="G6" s="169"/>
      <c r="H6" s="55"/>
      <c r="I6" s="29"/>
      <c r="K6" s="3"/>
    </row>
    <row r="7" spans="1:14" ht="13.5" thickBot="1" x14ac:dyDescent="0.25">
      <c r="C7" s="5" t="s">
        <v>37</v>
      </c>
      <c r="D7" s="170">
        <v>42285</v>
      </c>
      <c r="E7" s="171"/>
      <c r="F7" s="171"/>
      <c r="G7" s="172"/>
      <c r="H7" s="55"/>
      <c r="I7" s="29"/>
      <c r="K7" s="3"/>
    </row>
    <row r="8" spans="1:14" ht="13.5" thickBot="1" x14ac:dyDescent="0.25">
      <c r="C8" s="5" t="s">
        <v>52</v>
      </c>
      <c r="D8" s="173" t="s">
        <v>330</v>
      </c>
      <c r="E8" s="173"/>
      <c r="F8" s="173"/>
      <c r="G8" s="173"/>
      <c r="H8" s="55"/>
      <c r="I8" s="134"/>
      <c r="J8" s="55"/>
    </row>
    <row r="9" spans="1:14" ht="13.5" thickBot="1" x14ac:dyDescent="0.25">
      <c r="C9" s="5" t="s">
        <v>3</v>
      </c>
      <c r="D9" s="174"/>
      <c r="E9" s="175"/>
      <c r="F9" s="175"/>
      <c r="G9" s="176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2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146</v>
      </c>
      <c r="B15" s="3" t="s">
        <v>147</v>
      </c>
      <c r="C15" s="21" t="s">
        <v>43</v>
      </c>
      <c r="D15" s="153" t="s">
        <v>119</v>
      </c>
      <c r="E15" s="22">
        <v>115</v>
      </c>
      <c r="F15" s="67">
        <v>0</v>
      </c>
      <c r="G15" s="68">
        <v>0</v>
      </c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146</v>
      </c>
      <c r="B16" s="3" t="s">
        <v>147</v>
      </c>
      <c r="C16" s="21" t="s">
        <v>19</v>
      </c>
      <c r="D16" s="153" t="s">
        <v>119</v>
      </c>
      <c r="E16" s="23">
        <v>40</v>
      </c>
      <c r="F16" s="67">
        <v>6036</v>
      </c>
      <c r="G16" s="68">
        <v>23506194</v>
      </c>
      <c r="H16" s="73"/>
      <c r="I16" s="74"/>
      <c r="J16" s="71">
        <f t="shared" si="0"/>
        <v>6036</v>
      </c>
      <c r="K16" s="72">
        <f t="shared" si="0"/>
        <v>23506194</v>
      </c>
      <c r="M16" s="128"/>
      <c r="N16" s="127"/>
    </row>
    <row r="17" spans="1:14" x14ac:dyDescent="0.2">
      <c r="A17" s="3" t="s">
        <v>146</v>
      </c>
      <c r="B17" s="3" t="s">
        <v>147</v>
      </c>
      <c r="C17" s="21" t="s">
        <v>44</v>
      </c>
      <c r="D17" s="153" t="s">
        <v>119</v>
      </c>
      <c r="E17" s="22">
        <v>117</v>
      </c>
      <c r="F17" s="67">
        <v>0</v>
      </c>
      <c r="G17" s="68">
        <v>0</v>
      </c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146</v>
      </c>
      <c r="B18" s="3" t="s">
        <v>147</v>
      </c>
      <c r="C18" s="21" t="s">
        <v>105</v>
      </c>
      <c r="D18" s="153" t="s">
        <v>119</v>
      </c>
      <c r="E18" s="23">
        <v>112</v>
      </c>
      <c r="F18" s="67">
        <v>0</v>
      </c>
      <c r="G18" s="68">
        <v>0</v>
      </c>
      <c r="H18" s="67">
        <v>0</v>
      </c>
      <c r="I18" s="77">
        <v>0</v>
      </c>
      <c r="J18" s="78">
        <f t="shared" ref="J18" si="1">SUM(F18+H18)</f>
        <v>0</v>
      </c>
      <c r="K18" s="72">
        <f t="shared" ref="K18" si="2">SUM(G18+I18)</f>
        <v>0</v>
      </c>
      <c r="M18" s="128"/>
      <c r="N18" s="127"/>
    </row>
    <row r="19" spans="1:14" x14ac:dyDescent="0.2">
      <c r="A19" s="3" t="s">
        <v>146</v>
      </c>
      <c r="B19" s="3" t="s">
        <v>147</v>
      </c>
      <c r="C19" s="21" t="s">
        <v>40</v>
      </c>
      <c r="D19" s="153" t="s">
        <v>119</v>
      </c>
      <c r="E19" s="23">
        <v>10</v>
      </c>
      <c r="F19" s="67">
        <v>1372</v>
      </c>
      <c r="G19" s="68">
        <v>1086331</v>
      </c>
      <c r="H19" s="79"/>
      <c r="I19" s="80"/>
      <c r="J19" s="81">
        <f t="shared" ref="J19:K24" si="3">SUM(F19+H19)</f>
        <v>1372</v>
      </c>
      <c r="K19" s="82">
        <f t="shared" si="3"/>
        <v>1086331</v>
      </c>
      <c r="M19" s="128"/>
      <c r="N19" s="127"/>
    </row>
    <row r="20" spans="1:14" x14ac:dyDescent="0.2">
      <c r="A20" s="3" t="s">
        <v>146</v>
      </c>
      <c r="B20" s="3" t="s">
        <v>147</v>
      </c>
      <c r="C20" s="24" t="s">
        <v>45</v>
      </c>
      <c r="D20" s="153" t="s">
        <v>125</v>
      </c>
      <c r="E20" s="25">
        <v>118</v>
      </c>
      <c r="F20" s="67">
        <v>9</v>
      </c>
      <c r="G20" s="77">
        <v>30690</v>
      </c>
      <c r="H20" s="67">
        <v>11</v>
      </c>
      <c r="I20" s="77">
        <v>37662</v>
      </c>
      <c r="J20" s="71">
        <f t="shared" si="3"/>
        <v>20</v>
      </c>
      <c r="K20" s="72">
        <f t="shared" si="3"/>
        <v>68352</v>
      </c>
      <c r="M20" s="128"/>
      <c r="N20" s="127"/>
    </row>
    <row r="21" spans="1:14" x14ac:dyDescent="0.2">
      <c r="A21" s="3" t="s">
        <v>146</v>
      </c>
      <c r="B21" s="3" t="s">
        <v>147</v>
      </c>
      <c r="C21" s="24" t="s">
        <v>113</v>
      </c>
      <c r="D21" s="153" t="s">
        <v>125</v>
      </c>
      <c r="E21" s="25">
        <v>119</v>
      </c>
      <c r="F21" s="67">
        <v>495</v>
      </c>
      <c r="G21" s="77">
        <v>4726477</v>
      </c>
      <c r="H21" s="67">
        <v>100</v>
      </c>
      <c r="I21" s="77">
        <v>1427091</v>
      </c>
      <c r="J21" s="71">
        <f t="shared" si="3"/>
        <v>595</v>
      </c>
      <c r="K21" s="72">
        <f t="shared" si="3"/>
        <v>6153568</v>
      </c>
      <c r="M21" s="128"/>
      <c r="N21" s="127"/>
    </row>
    <row r="22" spans="1:14" x14ac:dyDescent="0.2">
      <c r="A22" s="3" t="s">
        <v>146</v>
      </c>
      <c r="B22" s="3" t="s">
        <v>147</v>
      </c>
      <c r="C22" s="24" t="s">
        <v>319</v>
      </c>
      <c r="D22" s="153" t="s">
        <v>125</v>
      </c>
      <c r="E22" s="25">
        <v>125</v>
      </c>
      <c r="F22" s="67">
        <v>0</v>
      </c>
      <c r="G22" s="77">
        <v>0</v>
      </c>
      <c r="H22" s="67">
        <v>0</v>
      </c>
      <c r="I22" s="77">
        <v>0</v>
      </c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146</v>
      </c>
      <c r="B23" s="3" t="s">
        <v>147</v>
      </c>
      <c r="C23" s="24" t="s">
        <v>320</v>
      </c>
      <c r="D23" s="153" t="s">
        <v>125</v>
      </c>
      <c r="E23" s="25">
        <v>126</v>
      </c>
      <c r="F23" s="67">
        <v>0</v>
      </c>
      <c r="G23" s="77">
        <v>0</v>
      </c>
      <c r="H23" s="67">
        <v>0</v>
      </c>
      <c r="I23" s="77">
        <v>0</v>
      </c>
      <c r="J23" s="71">
        <f t="shared" si="4"/>
        <v>0</v>
      </c>
      <c r="K23" s="72">
        <f t="shared" si="5"/>
        <v>0</v>
      </c>
      <c r="M23" s="128"/>
      <c r="N23" s="127"/>
    </row>
    <row r="24" spans="1:14" x14ac:dyDescent="0.2">
      <c r="A24" s="3" t="s">
        <v>146</v>
      </c>
      <c r="B24" s="3" t="s">
        <v>147</v>
      </c>
      <c r="C24" s="21" t="s">
        <v>109</v>
      </c>
      <c r="D24" s="153" t="s">
        <v>119</v>
      </c>
      <c r="E24" s="23">
        <v>121</v>
      </c>
      <c r="F24" s="67">
        <v>60</v>
      </c>
      <c r="G24" s="77">
        <v>207538</v>
      </c>
      <c r="H24" s="67">
        <v>14</v>
      </c>
      <c r="I24" s="77">
        <v>270682</v>
      </c>
      <c r="J24" s="78">
        <f t="shared" si="3"/>
        <v>74</v>
      </c>
      <c r="K24" s="72">
        <f t="shared" si="3"/>
        <v>478220</v>
      </c>
      <c r="M24" s="128"/>
      <c r="N24" s="127"/>
    </row>
    <row r="25" spans="1:14" x14ac:dyDescent="0.2">
      <c r="A25" s="3" t="s">
        <v>146</v>
      </c>
      <c r="B25" s="3" t="s">
        <v>147</v>
      </c>
      <c r="C25" s="21" t="s">
        <v>114</v>
      </c>
      <c r="D25" s="153" t="s">
        <v>125</v>
      </c>
      <c r="E25" s="23">
        <v>122</v>
      </c>
      <c r="F25" s="67">
        <v>356</v>
      </c>
      <c r="G25" s="77">
        <v>1106678</v>
      </c>
      <c r="H25" s="67">
        <v>148</v>
      </c>
      <c r="I25" s="77">
        <v>1791562</v>
      </c>
      <c r="J25" s="78">
        <f t="shared" ref="J25" si="6">SUM(F25+H25)</f>
        <v>504</v>
      </c>
      <c r="K25" s="72">
        <f>SUM(G25+I25)</f>
        <v>2898240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146</v>
      </c>
      <c r="B27" s="3" t="s">
        <v>269</v>
      </c>
      <c r="C27" s="21" t="s">
        <v>22</v>
      </c>
      <c r="D27" s="153" t="s">
        <v>119</v>
      </c>
      <c r="E27" s="23">
        <v>72</v>
      </c>
      <c r="F27" s="67">
        <v>9906</v>
      </c>
      <c r="G27" s="67">
        <v>40651872</v>
      </c>
      <c r="H27" s="67">
        <v>0</v>
      </c>
      <c r="I27" s="67">
        <v>0</v>
      </c>
      <c r="J27" s="78">
        <f t="shared" ref="J27:K32" si="7">SUM(F27+H27)</f>
        <v>9906</v>
      </c>
      <c r="K27" s="72">
        <f t="shared" si="7"/>
        <v>40651872</v>
      </c>
      <c r="M27" s="128"/>
      <c r="N27" s="127"/>
    </row>
    <row r="28" spans="1:14" x14ac:dyDescent="0.2">
      <c r="A28" s="3" t="s">
        <v>146</v>
      </c>
      <c r="B28" s="3" t="s">
        <v>269</v>
      </c>
      <c r="C28" s="21" t="s">
        <v>23</v>
      </c>
      <c r="D28" s="153" t="s">
        <v>125</v>
      </c>
      <c r="E28" s="23">
        <v>74</v>
      </c>
      <c r="F28" s="67">
        <v>11212</v>
      </c>
      <c r="G28" s="67">
        <v>42117934</v>
      </c>
      <c r="H28" s="67">
        <v>2936</v>
      </c>
      <c r="I28" s="67">
        <v>53704472</v>
      </c>
      <c r="J28" s="78">
        <f t="shared" si="7"/>
        <v>14148</v>
      </c>
      <c r="K28" s="72">
        <f t="shared" si="7"/>
        <v>95822406</v>
      </c>
      <c r="M28" s="128"/>
      <c r="N28" s="127"/>
    </row>
    <row r="29" spans="1:14" x14ac:dyDescent="0.2">
      <c r="A29" s="3" t="s">
        <v>146</v>
      </c>
      <c r="B29" s="3" t="s">
        <v>269</v>
      </c>
      <c r="C29" s="133" t="s">
        <v>126</v>
      </c>
      <c r="D29" s="153" t="s">
        <v>125</v>
      </c>
      <c r="E29" s="23">
        <v>76</v>
      </c>
      <c r="F29" s="67">
        <v>3379</v>
      </c>
      <c r="G29" s="67">
        <v>50543657</v>
      </c>
      <c r="H29" s="67">
        <v>623</v>
      </c>
      <c r="I29" s="67">
        <v>6780279</v>
      </c>
      <c r="J29" s="78">
        <f>SUM(F29+H29)</f>
        <v>4002</v>
      </c>
      <c r="K29" s="72">
        <f>SUM(G29+I29)</f>
        <v>57323936</v>
      </c>
      <c r="M29" s="128"/>
      <c r="N29" s="127"/>
    </row>
    <row r="30" spans="1:14" x14ac:dyDescent="0.2">
      <c r="A30" s="3" t="s">
        <v>146</v>
      </c>
      <c r="B30" s="3" t="s">
        <v>269</v>
      </c>
      <c r="C30" s="21" t="s">
        <v>41</v>
      </c>
      <c r="D30" s="153" t="s">
        <v>119</v>
      </c>
      <c r="E30" s="23">
        <v>90</v>
      </c>
      <c r="F30" s="67">
        <v>0</v>
      </c>
      <c r="G30" s="67">
        <v>0</v>
      </c>
      <c r="H30" s="67">
        <v>73</v>
      </c>
      <c r="I30" s="67">
        <v>317000</v>
      </c>
      <c r="J30" s="78">
        <f t="shared" si="7"/>
        <v>73</v>
      </c>
      <c r="K30" s="72">
        <f t="shared" si="7"/>
        <v>317000</v>
      </c>
      <c r="M30" s="128"/>
      <c r="N30" s="127"/>
    </row>
    <row r="31" spans="1:14" x14ac:dyDescent="0.2">
      <c r="A31" s="3" t="s">
        <v>146</v>
      </c>
      <c r="B31" s="3" t="s">
        <v>269</v>
      </c>
      <c r="C31" s="21" t="s">
        <v>104</v>
      </c>
      <c r="D31" s="153" t="s">
        <v>119</v>
      </c>
      <c r="E31" s="23">
        <v>111</v>
      </c>
      <c r="F31" s="67">
        <v>0</v>
      </c>
      <c r="G31" s="67">
        <v>0</v>
      </c>
      <c r="H31" s="67">
        <v>0</v>
      </c>
      <c r="I31" s="67">
        <v>0</v>
      </c>
      <c r="J31" s="78">
        <f t="shared" si="7"/>
        <v>0</v>
      </c>
      <c r="K31" s="72">
        <f t="shared" si="7"/>
        <v>0</v>
      </c>
      <c r="M31" s="128"/>
      <c r="N31" s="127"/>
    </row>
    <row r="32" spans="1:14" x14ac:dyDescent="0.2">
      <c r="A32" s="3" t="s">
        <v>146</v>
      </c>
      <c r="B32" s="3" t="s">
        <v>269</v>
      </c>
      <c r="C32" s="21" t="s">
        <v>42</v>
      </c>
      <c r="D32" s="153" t="s">
        <v>119</v>
      </c>
      <c r="E32" s="23">
        <v>110</v>
      </c>
      <c r="F32" s="67">
        <v>88</v>
      </c>
      <c r="G32" s="67">
        <v>289600</v>
      </c>
      <c r="H32" s="67">
        <v>2</v>
      </c>
      <c r="I32" s="67">
        <v>4900</v>
      </c>
      <c r="J32" s="78">
        <f t="shared" si="7"/>
        <v>90</v>
      </c>
      <c r="K32" s="72">
        <f t="shared" si="7"/>
        <v>294500</v>
      </c>
      <c r="M32" s="128"/>
      <c r="N32" s="127"/>
    </row>
    <row r="33" spans="1:14" x14ac:dyDescent="0.2">
      <c r="A33" s="3" t="s">
        <v>146</v>
      </c>
      <c r="B33" s="3" t="s">
        <v>269</v>
      </c>
      <c r="C33" s="21" t="s">
        <v>18</v>
      </c>
      <c r="D33" s="153" t="s">
        <v>119</v>
      </c>
      <c r="E33" s="23">
        <v>20</v>
      </c>
      <c r="F33" s="67">
        <v>800</v>
      </c>
      <c r="G33" s="67">
        <v>1110388</v>
      </c>
      <c r="H33" s="67">
        <v>455</v>
      </c>
      <c r="I33" s="67">
        <v>818405</v>
      </c>
      <c r="J33" s="78">
        <f t="shared" ref="J33:J36" si="8">SUM(F33+H33)</f>
        <v>1255</v>
      </c>
      <c r="K33" s="72">
        <f t="shared" ref="K33:K36" si="9">SUM(G33+I33)</f>
        <v>1928793</v>
      </c>
      <c r="M33" s="128"/>
      <c r="N33" s="127"/>
    </row>
    <row r="34" spans="1:14" x14ac:dyDescent="0.2">
      <c r="A34" s="3" t="s">
        <v>146</v>
      </c>
      <c r="B34" s="3" t="s">
        <v>269</v>
      </c>
      <c r="C34" s="133" t="s">
        <v>321</v>
      </c>
      <c r="D34" s="153" t="s">
        <v>125</v>
      </c>
      <c r="E34" s="23">
        <v>70</v>
      </c>
      <c r="F34" s="67">
        <v>0</v>
      </c>
      <c r="G34" s="67">
        <v>0</v>
      </c>
      <c r="H34" s="67">
        <v>0</v>
      </c>
      <c r="I34" s="67">
        <v>0</v>
      </c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4" x14ac:dyDescent="0.2">
      <c r="A35" s="3" t="s">
        <v>146</v>
      </c>
      <c r="B35" s="3" t="s">
        <v>269</v>
      </c>
      <c r="C35" s="21" t="s">
        <v>20</v>
      </c>
      <c r="D35" s="153" t="s">
        <v>119</v>
      </c>
      <c r="E35" s="23">
        <v>50</v>
      </c>
      <c r="F35" s="67">
        <v>0</v>
      </c>
      <c r="G35" s="67">
        <v>0</v>
      </c>
      <c r="H35" s="67">
        <v>0</v>
      </c>
      <c r="I35" s="67">
        <v>0</v>
      </c>
      <c r="J35" s="78">
        <f t="shared" si="10"/>
        <v>0</v>
      </c>
      <c r="K35" s="72">
        <f t="shared" si="10"/>
        <v>0</v>
      </c>
      <c r="M35" s="132"/>
      <c r="N35" s="127"/>
    </row>
    <row r="36" spans="1:14" x14ac:dyDescent="0.2">
      <c r="A36" s="3" t="s">
        <v>146</v>
      </c>
      <c r="B36" s="3" t="s">
        <v>269</v>
      </c>
      <c r="C36" s="21" t="s">
        <v>21</v>
      </c>
      <c r="D36" s="153" t="s">
        <v>125</v>
      </c>
      <c r="E36" s="23">
        <v>60</v>
      </c>
      <c r="F36" s="67">
        <v>0</v>
      </c>
      <c r="G36" s="67">
        <v>0</v>
      </c>
      <c r="H36" s="67">
        <v>0</v>
      </c>
      <c r="I36" s="67">
        <v>0</v>
      </c>
      <c r="J36" s="78">
        <f t="shared" si="8"/>
        <v>0</v>
      </c>
      <c r="K36" s="72">
        <f t="shared" si="9"/>
        <v>0</v>
      </c>
      <c r="M36" s="132"/>
      <c r="N36" s="127"/>
    </row>
    <row r="37" spans="1:14" x14ac:dyDescent="0.2">
      <c r="A37" s="3" t="s">
        <v>146</v>
      </c>
      <c r="B37" s="3" t="s">
        <v>269</v>
      </c>
      <c r="C37" s="21" t="s">
        <v>111</v>
      </c>
      <c r="D37" s="153" t="s">
        <v>125</v>
      </c>
      <c r="E37" s="23">
        <v>80</v>
      </c>
      <c r="F37" s="67">
        <v>0</v>
      </c>
      <c r="G37" s="67">
        <v>0</v>
      </c>
      <c r="H37" s="67">
        <v>0</v>
      </c>
      <c r="I37" s="67">
        <v>0</v>
      </c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146</v>
      </c>
      <c r="B38" s="3" t="s">
        <v>269</v>
      </c>
      <c r="C38" s="21" t="s">
        <v>109</v>
      </c>
      <c r="D38" s="153" t="s">
        <v>119</v>
      </c>
      <c r="E38" s="23">
        <v>123</v>
      </c>
      <c r="F38" s="67">
        <v>0</v>
      </c>
      <c r="G38" s="67">
        <v>0</v>
      </c>
      <c r="H38" s="67">
        <v>0</v>
      </c>
      <c r="I38" s="67">
        <v>0</v>
      </c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146</v>
      </c>
      <c r="B39" s="3" t="s">
        <v>269</v>
      </c>
      <c r="C39" s="21" t="s">
        <v>114</v>
      </c>
      <c r="D39" s="153" t="s">
        <v>125</v>
      </c>
      <c r="E39" s="23">
        <v>124</v>
      </c>
      <c r="F39" s="67">
        <v>0</v>
      </c>
      <c r="G39" s="67">
        <v>0</v>
      </c>
      <c r="H39" s="67">
        <v>18</v>
      </c>
      <c r="I39" s="67">
        <v>95126</v>
      </c>
      <c r="J39" s="78">
        <f t="shared" ref="J39" si="11">SUM(F39+H39)</f>
        <v>18</v>
      </c>
      <c r="K39" s="72">
        <f>SUM(G39+I39)</f>
        <v>95126</v>
      </c>
      <c r="M39" s="132"/>
      <c r="N39" s="127"/>
    </row>
    <row r="40" spans="1:14" x14ac:dyDescent="0.2">
      <c r="C40" s="18" t="s">
        <v>112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146</v>
      </c>
      <c r="B41" s="3" t="s">
        <v>112</v>
      </c>
      <c r="C41" s="21" t="s">
        <v>51</v>
      </c>
      <c r="D41" s="153" t="s">
        <v>119</v>
      </c>
      <c r="E41" s="23">
        <v>30</v>
      </c>
      <c r="F41" s="67">
        <v>912</v>
      </c>
      <c r="G41" s="77">
        <v>1256364</v>
      </c>
      <c r="H41" s="118">
        <v>75</v>
      </c>
      <c r="I41" s="119">
        <v>270799</v>
      </c>
      <c r="J41" s="78">
        <f>SUM(F41+H41)</f>
        <v>987</v>
      </c>
      <c r="K41" s="72">
        <f>SUM(G41+I41)</f>
        <v>1527163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f>SUM(F15:F41)</f>
        <v>34625</v>
      </c>
      <c r="G42" s="83">
        <f>SUM(G15:G41)</f>
        <v>166633723</v>
      </c>
      <c r="H42" s="78">
        <f>SUM(H15:H41)</f>
        <v>4455</v>
      </c>
      <c r="I42" s="83">
        <f>SUM(I15:I41)</f>
        <v>65517978</v>
      </c>
      <c r="J42" s="78">
        <f>SUM(J15:J41)</f>
        <v>39080</v>
      </c>
      <c r="K42" s="72">
        <f>SUM(G42+I42)</f>
        <v>232151701</v>
      </c>
      <c r="M42" s="132"/>
      <c r="N42" s="127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3" t="s">
        <v>125</v>
      </c>
      <c r="E43" s="28">
        <v>130</v>
      </c>
      <c r="F43" s="84"/>
      <c r="G43" s="85">
        <v>709880</v>
      </c>
      <c r="H43" s="84"/>
      <c r="I43" s="85">
        <v>156911</v>
      </c>
      <c r="J43" s="84"/>
      <c r="K43" s="86">
        <f>SUM(G43+I43)</f>
        <v>866791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272</v>
      </c>
      <c r="B47" s="3" t="s">
        <v>147</v>
      </c>
      <c r="C47" s="34" t="s">
        <v>119</v>
      </c>
      <c r="D47" s="159" t="s">
        <v>119</v>
      </c>
      <c r="E47" s="35">
        <v>140</v>
      </c>
      <c r="F47" s="67">
        <v>4429</v>
      </c>
      <c r="G47" s="77">
        <v>13365425</v>
      </c>
      <c r="H47" s="67">
        <v>221</v>
      </c>
      <c r="I47" s="77">
        <v>764115</v>
      </c>
      <c r="J47" s="95">
        <f t="shared" ref="J47:K51" si="12">SUM(F47+H47)</f>
        <v>4650</v>
      </c>
      <c r="K47" s="96">
        <f t="shared" si="12"/>
        <v>14129540</v>
      </c>
      <c r="M47" s="128"/>
      <c r="N47" s="127"/>
    </row>
    <row r="48" spans="1:14" x14ac:dyDescent="0.2">
      <c r="A48" s="3" t="s">
        <v>272</v>
      </c>
      <c r="B48" s="3" t="s">
        <v>147</v>
      </c>
      <c r="C48" s="21" t="s">
        <v>122</v>
      </c>
      <c r="D48" s="153" t="s">
        <v>125</v>
      </c>
      <c r="E48" s="23">
        <v>150</v>
      </c>
      <c r="F48" s="67">
        <v>9129</v>
      </c>
      <c r="G48" s="77">
        <v>45552407</v>
      </c>
      <c r="H48" s="67">
        <v>1475</v>
      </c>
      <c r="I48" s="77">
        <v>7019662</v>
      </c>
      <c r="J48" s="78">
        <f t="shared" si="12"/>
        <v>10604</v>
      </c>
      <c r="K48" s="97">
        <f t="shared" si="12"/>
        <v>52572069</v>
      </c>
      <c r="M48" s="128"/>
      <c r="N48" s="127"/>
    </row>
    <row r="49" spans="1:14" x14ac:dyDescent="0.2">
      <c r="A49" s="3" t="s">
        <v>272</v>
      </c>
      <c r="B49" s="3" t="s">
        <v>147</v>
      </c>
      <c r="C49" s="21" t="s">
        <v>123</v>
      </c>
      <c r="D49" s="153" t="s">
        <v>125</v>
      </c>
      <c r="E49" s="23">
        <v>160</v>
      </c>
      <c r="F49" s="67">
        <v>604</v>
      </c>
      <c r="G49" s="77">
        <v>9176856</v>
      </c>
      <c r="H49" s="67">
        <v>28</v>
      </c>
      <c r="I49" s="77">
        <v>449006</v>
      </c>
      <c r="J49" s="78">
        <f t="shared" si="12"/>
        <v>632</v>
      </c>
      <c r="K49" s="97">
        <f t="shared" si="12"/>
        <v>9625862</v>
      </c>
      <c r="M49" s="128"/>
      <c r="N49" s="127"/>
    </row>
    <row r="50" spans="1:14" x14ac:dyDescent="0.2">
      <c r="A50" s="3" t="s">
        <v>272</v>
      </c>
      <c r="B50" s="3" t="s">
        <v>147</v>
      </c>
      <c r="C50" s="21" t="s">
        <v>124</v>
      </c>
      <c r="D50" s="153" t="s">
        <v>125</v>
      </c>
      <c r="E50" s="23">
        <v>170</v>
      </c>
      <c r="F50" s="67">
        <v>2175</v>
      </c>
      <c r="G50" s="77">
        <v>10631875</v>
      </c>
      <c r="H50" s="67">
        <v>4144</v>
      </c>
      <c r="I50" s="77">
        <v>38670006</v>
      </c>
      <c r="J50" s="78">
        <f t="shared" si="12"/>
        <v>6319</v>
      </c>
      <c r="K50" s="97">
        <f t="shared" si="12"/>
        <v>49301881</v>
      </c>
      <c r="M50" s="128"/>
      <c r="N50" s="127"/>
    </row>
    <row r="51" spans="1:14" x14ac:dyDescent="0.2">
      <c r="A51" s="3" t="s">
        <v>272</v>
      </c>
      <c r="B51" s="3" t="s">
        <v>147</v>
      </c>
      <c r="C51" s="21" t="s">
        <v>118</v>
      </c>
      <c r="D51" s="153" t="s">
        <v>125</v>
      </c>
      <c r="E51" s="23">
        <v>180</v>
      </c>
      <c r="F51" s="67">
        <v>2250</v>
      </c>
      <c r="G51" s="77">
        <v>1976281</v>
      </c>
      <c r="H51" s="67">
        <v>943</v>
      </c>
      <c r="I51" s="77">
        <v>2418797</v>
      </c>
      <c r="J51" s="78">
        <f t="shared" si="12"/>
        <v>3193</v>
      </c>
      <c r="K51" s="97">
        <f t="shared" si="12"/>
        <v>4395078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272</v>
      </c>
      <c r="B53" s="3" t="s">
        <v>117</v>
      </c>
      <c r="C53" s="34" t="s">
        <v>119</v>
      </c>
      <c r="D53" s="159" t="s">
        <v>119</v>
      </c>
      <c r="E53" s="35">
        <v>190</v>
      </c>
      <c r="F53" s="67">
        <v>0</v>
      </c>
      <c r="G53" s="77">
        <v>0</v>
      </c>
      <c r="H53" s="67">
        <v>0</v>
      </c>
      <c r="I53" s="77">
        <v>0</v>
      </c>
      <c r="J53" s="95">
        <f>SUM(F53+H53)</f>
        <v>0</v>
      </c>
      <c r="K53" s="96">
        <f>SUM(G53+I53)</f>
        <v>0</v>
      </c>
      <c r="M53" s="128"/>
      <c r="N53" s="127"/>
    </row>
    <row r="54" spans="1:14" x14ac:dyDescent="0.2">
      <c r="A54" s="3" t="s">
        <v>272</v>
      </c>
      <c r="B54" s="3" t="s">
        <v>117</v>
      </c>
      <c r="C54" s="21" t="s">
        <v>125</v>
      </c>
      <c r="D54" s="153" t="s">
        <v>125</v>
      </c>
      <c r="E54" s="23">
        <v>200</v>
      </c>
      <c r="F54" s="67">
        <v>71</v>
      </c>
      <c r="G54" s="77">
        <v>225241</v>
      </c>
      <c r="H54" s="67">
        <v>33</v>
      </c>
      <c r="I54" s="77">
        <v>88859</v>
      </c>
      <c r="J54" s="78">
        <f>SUM(F54+H54)</f>
        <v>104</v>
      </c>
      <c r="K54" s="97">
        <f>SUM(G54+I54)</f>
        <v>314100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272</v>
      </c>
      <c r="B56" s="3" t="s">
        <v>112</v>
      </c>
      <c r="C56" s="34" t="s">
        <v>119</v>
      </c>
      <c r="D56" s="159" t="s">
        <v>119</v>
      </c>
      <c r="E56" s="35">
        <v>210</v>
      </c>
      <c r="F56" s="67">
        <v>0</v>
      </c>
      <c r="G56" s="77">
        <v>0</v>
      </c>
      <c r="H56" s="67">
        <v>0</v>
      </c>
      <c r="I56" s="77">
        <v>0</v>
      </c>
      <c r="J56" s="95">
        <f>SUM(F56+H56)</f>
        <v>0</v>
      </c>
      <c r="K56" s="96">
        <f>SUM(G56+I56)</f>
        <v>0</v>
      </c>
      <c r="M56" s="128"/>
      <c r="N56" s="127"/>
    </row>
    <row r="57" spans="1:14" x14ac:dyDescent="0.2">
      <c r="A57" s="3" t="s">
        <v>272</v>
      </c>
      <c r="B57" s="3" t="s">
        <v>112</v>
      </c>
      <c r="C57" s="21" t="s">
        <v>125</v>
      </c>
      <c r="D57" s="153" t="s">
        <v>125</v>
      </c>
      <c r="E57" s="23">
        <v>220</v>
      </c>
      <c r="F57" s="67">
        <v>6934</v>
      </c>
      <c r="G57" s="77">
        <v>34415020</v>
      </c>
      <c r="H57" s="67">
        <v>4622</v>
      </c>
      <c r="I57" s="77">
        <v>22943346</v>
      </c>
      <c r="J57" s="78">
        <f>SUM(F57+H57)</f>
        <v>11556</v>
      </c>
      <c r="K57" s="97">
        <f>SUM(G57+I57)</f>
        <v>57358366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f t="shared" ref="F58:K58" si="13">SUM(F47:F57)</f>
        <v>25592</v>
      </c>
      <c r="G58" s="100">
        <f t="shared" si="13"/>
        <v>115343105</v>
      </c>
      <c r="H58" s="84">
        <f t="shared" si="13"/>
        <v>11466</v>
      </c>
      <c r="I58" s="100">
        <f t="shared" si="13"/>
        <v>72353791</v>
      </c>
      <c r="J58" s="84">
        <f t="shared" si="13"/>
        <v>37058</v>
      </c>
      <c r="K58" s="101">
        <f t="shared" si="13"/>
        <v>187696896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3" t="s">
        <v>119</v>
      </c>
      <c r="E62" s="22">
        <v>245</v>
      </c>
      <c r="F62" s="67">
        <v>5110</v>
      </c>
      <c r="G62" s="107">
        <v>7036568</v>
      </c>
      <c r="H62" s="69"/>
      <c r="I62" s="70"/>
      <c r="J62" s="78">
        <f t="shared" ref="J62:K64" si="14">SUM(F62+H62)</f>
        <v>5110</v>
      </c>
      <c r="K62" s="97">
        <f t="shared" si="14"/>
        <v>7036568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3" t="s">
        <v>125</v>
      </c>
      <c r="E63" s="23">
        <v>243</v>
      </c>
      <c r="F63" s="67">
        <v>0</v>
      </c>
      <c r="G63" s="107">
        <v>0</v>
      </c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3" t="s">
        <v>119</v>
      </c>
      <c r="E64" s="23">
        <v>293</v>
      </c>
      <c r="F64" s="67">
        <v>6</v>
      </c>
      <c r="G64" s="77">
        <v>36354</v>
      </c>
      <c r="H64" s="67">
        <v>0</v>
      </c>
      <c r="I64" s="77">
        <v>0</v>
      </c>
      <c r="J64" s="78">
        <f t="shared" si="14"/>
        <v>6</v>
      </c>
      <c r="K64" s="97">
        <f t="shared" si="14"/>
        <v>36354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3" t="s">
        <v>125</v>
      </c>
      <c r="E65" s="35">
        <v>240</v>
      </c>
      <c r="F65" s="67">
        <v>1861</v>
      </c>
      <c r="G65" s="77">
        <v>5282992</v>
      </c>
      <c r="H65" s="69"/>
      <c r="I65" s="70"/>
      <c r="J65" s="95">
        <f t="shared" ref="J65:J77" si="15">SUM(F65+H65)</f>
        <v>1861</v>
      </c>
      <c r="K65" s="96">
        <f t="shared" ref="K65:K84" si="16">SUM(G65+I65)</f>
        <v>5282992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3" t="s">
        <v>119</v>
      </c>
      <c r="E66" s="35">
        <v>244</v>
      </c>
      <c r="F66" s="67">
        <v>0</v>
      </c>
      <c r="G66" s="77">
        <v>0</v>
      </c>
      <c r="H66" s="67">
        <v>0</v>
      </c>
      <c r="I66" s="77">
        <v>0</v>
      </c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3" t="s">
        <v>119</v>
      </c>
      <c r="E67" s="23">
        <v>261</v>
      </c>
      <c r="F67" s="67">
        <v>4</v>
      </c>
      <c r="G67" s="107">
        <v>13680</v>
      </c>
      <c r="H67" s="75"/>
      <c r="I67" s="76"/>
      <c r="J67" s="78">
        <f t="shared" si="15"/>
        <v>4</v>
      </c>
      <c r="K67" s="97">
        <f t="shared" si="16"/>
        <v>13680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3" t="s">
        <v>125</v>
      </c>
      <c r="E68" s="23">
        <v>292</v>
      </c>
      <c r="F68" s="67">
        <v>0</v>
      </c>
      <c r="G68" s="77">
        <v>0</v>
      </c>
      <c r="H68" s="67">
        <v>0</v>
      </c>
      <c r="I68" s="77">
        <v>0</v>
      </c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3" t="s">
        <v>125</v>
      </c>
      <c r="E69" s="23">
        <v>270</v>
      </c>
      <c r="F69" s="67">
        <v>0</v>
      </c>
      <c r="G69" s="107">
        <v>0</v>
      </c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3" t="s">
        <v>125</v>
      </c>
      <c r="E70" s="23">
        <v>260</v>
      </c>
      <c r="F70" s="67">
        <v>2</v>
      </c>
      <c r="G70" s="107">
        <v>13152</v>
      </c>
      <c r="H70" s="108"/>
      <c r="I70" s="109"/>
      <c r="J70" s="78">
        <f>SUM(F70+H70)</f>
        <v>2</v>
      </c>
      <c r="K70" s="97">
        <f>SUM(G70+I70)</f>
        <v>13152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3" t="s">
        <v>125</v>
      </c>
      <c r="E71" s="23">
        <v>280</v>
      </c>
      <c r="F71" s="67">
        <v>0</v>
      </c>
      <c r="G71" s="77">
        <v>0</v>
      </c>
      <c r="H71" s="110">
        <v>0</v>
      </c>
      <c r="I71" s="107">
        <v>0</v>
      </c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3" t="s">
        <v>125</v>
      </c>
      <c r="E72" s="23">
        <v>283</v>
      </c>
      <c r="F72" s="67">
        <v>1</v>
      </c>
      <c r="G72" s="77">
        <v>5348</v>
      </c>
      <c r="H72" s="67">
        <v>0</v>
      </c>
      <c r="I72" s="77">
        <v>0</v>
      </c>
      <c r="J72" s="78">
        <f t="shared" ref="J72" si="21">SUM(F72+H72)</f>
        <v>1</v>
      </c>
      <c r="K72" s="97">
        <f t="shared" ref="K72" si="22">SUM(G72+I72)</f>
        <v>5348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3" t="s">
        <v>125</v>
      </c>
      <c r="E73" s="23">
        <v>284</v>
      </c>
      <c r="F73" s="67">
        <v>3</v>
      </c>
      <c r="G73" s="77">
        <v>1500</v>
      </c>
      <c r="H73" s="67">
        <v>0</v>
      </c>
      <c r="I73" s="77">
        <v>0</v>
      </c>
      <c r="J73" s="78">
        <f t="shared" ref="J73:J74" si="23">SUM(F73+H73)</f>
        <v>3</v>
      </c>
      <c r="K73" s="97">
        <f t="shared" ref="K73:K74" si="24">SUM(G73+I73)</f>
        <v>1500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3" t="s">
        <v>125</v>
      </c>
      <c r="E74" s="23">
        <v>285</v>
      </c>
      <c r="F74" s="67">
        <v>2</v>
      </c>
      <c r="G74" s="77">
        <v>7522</v>
      </c>
      <c r="H74" s="67">
        <v>0</v>
      </c>
      <c r="I74" s="77">
        <v>0</v>
      </c>
      <c r="J74" s="78">
        <f t="shared" si="23"/>
        <v>2</v>
      </c>
      <c r="K74" s="97">
        <f t="shared" si="24"/>
        <v>7522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3" t="s">
        <v>119</v>
      </c>
      <c r="E75" s="23">
        <v>281</v>
      </c>
      <c r="F75" s="67">
        <v>69</v>
      </c>
      <c r="G75" s="77">
        <v>655972</v>
      </c>
      <c r="H75" s="67">
        <v>30</v>
      </c>
      <c r="I75" s="77">
        <v>263268</v>
      </c>
      <c r="J75" s="78">
        <f t="shared" si="15"/>
        <v>99</v>
      </c>
      <c r="K75" s="97">
        <f t="shared" si="16"/>
        <v>919240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3" t="s">
        <v>119</v>
      </c>
      <c r="E76" s="23">
        <v>301</v>
      </c>
      <c r="F76" s="67">
        <v>0</v>
      </c>
      <c r="G76" s="77">
        <v>0</v>
      </c>
      <c r="H76" s="67">
        <v>0</v>
      </c>
      <c r="I76" s="77">
        <v>0</v>
      </c>
      <c r="J76" s="78">
        <f t="shared" ref="J76" si="25">SUM(F76+H76)</f>
        <v>0</v>
      </c>
      <c r="K76" s="97">
        <f t="shared" ref="K76" si="26">SUM(G76+I76)</f>
        <v>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3" t="s">
        <v>125</v>
      </c>
      <c r="E77" s="23">
        <v>302</v>
      </c>
      <c r="F77" s="67">
        <v>16</v>
      </c>
      <c r="G77" s="77">
        <v>100923</v>
      </c>
      <c r="H77" s="67">
        <v>20</v>
      </c>
      <c r="I77" s="77">
        <v>114430</v>
      </c>
      <c r="J77" s="78">
        <f t="shared" si="15"/>
        <v>36</v>
      </c>
      <c r="K77" s="97">
        <f t="shared" si="16"/>
        <v>215353</v>
      </c>
    </row>
    <row r="78" spans="1:11" x14ac:dyDescent="0.2">
      <c r="C78" s="18" t="s">
        <v>117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3" t="s">
        <v>125</v>
      </c>
      <c r="E79" s="23">
        <v>290</v>
      </c>
      <c r="F79" s="67">
        <v>0</v>
      </c>
      <c r="G79" s="77">
        <v>0</v>
      </c>
      <c r="H79" s="67">
        <v>0</v>
      </c>
      <c r="I79" s="77">
        <v>0</v>
      </c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3" t="s">
        <v>125</v>
      </c>
      <c r="E80" s="23">
        <v>291</v>
      </c>
      <c r="F80" s="67">
        <v>0</v>
      </c>
      <c r="G80" s="77">
        <v>0</v>
      </c>
      <c r="H80" s="67">
        <v>2</v>
      </c>
      <c r="I80" s="77">
        <v>40000</v>
      </c>
      <c r="J80" s="78">
        <f t="shared" ref="J80" si="27">SUM(F80+H80)</f>
        <v>2</v>
      </c>
      <c r="K80" s="97">
        <f t="shared" ref="K80" si="28">SUM(G80+I80)</f>
        <v>40000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3" t="s">
        <v>119</v>
      </c>
      <c r="E81" s="23">
        <v>303</v>
      </c>
      <c r="F81" s="67">
        <v>0</v>
      </c>
      <c r="G81" s="77">
        <v>0</v>
      </c>
      <c r="H81" s="67">
        <v>0</v>
      </c>
      <c r="I81" s="77">
        <v>0</v>
      </c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3" t="s">
        <v>125</v>
      </c>
      <c r="E82" s="23">
        <v>304</v>
      </c>
      <c r="F82" s="67">
        <v>0</v>
      </c>
      <c r="G82" s="77">
        <v>0</v>
      </c>
      <c r="H82" s="67">
        <v>0</v>
      </c>
      <c r="I82" s="77">
        <v>0</v>
      </c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5"/>
      <c r="E83" s="15"/>
      <c r="F83" s="78">
        <f>SUM(F62:F82)</f>
        <v>7074</v>
      </c>
      <c r="G83" s="83">
        <f>SUM(G62:G82)</f>
        <v>13154011</v>
      </c>
      <c r="H83" s="78">
        <f t="shared" ref="H83:I83" si="31">SUM(H62:H82)</f>
        <v>52</v>
      </c>
      <c r="I83" s="78">
        <f t="shared" si="31"/>
        <v>417698</v>
      </c>
      <c r="J83" s="78">
        <f t="shared" ref="J83" si="32">SUM(F83+H83)</f>
        <v>7126</v>
      </c>
      <c r="K83" s="97">
        <f t="shared" ref="K83" si="33">SUM(G83+I83)</f>
        <v>13571709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3"/>
      <c r="E84" s="28">
        <v>310</v>
      </c>
      <c r="F84" s="84"/>
      <c r="G84" s="85">
        <v>0</v>
      </c>
      <c r="H84" s="84"/>
      <c r="I84" s="85">
        <v>0</v>
      </c>
      <c r="J84" s="84"/>
      <c r="K84" s="101">
        <f t="shared" si="16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5" t="s">
        <v>119</v>
      </c>
      <c r="E89" s="35">
        <v>323</v>
      </c>
      <c r="F89" s="67">
        <v>8</v>
      </c>
      <c r="G89" s="77">
        <v>11743</v>
      </c>
      <c r="H89" s="67">
        <v>3</v>
      </c>
      <c r="I89" s="77">
        <v>4400</v>
      </c>
      <c r="J89" s="78">
        <f t="shared" ref="J89:K92" si="34">SUM(F89+H89)</f>
        <v>11</v>
      </c>
      <c r="K89" s="94">
        <f t="shared" si="34"/>
        <v>16143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5" t="s">
        <v>125</v>
      </c>
      <c r="E90" s="35">
        <v>324</v>
      </c>
      <c r="F90" s="67">
        <v>2989</v>
      </c>
      <c r="G90" s="77">
        <v>12669800</v>
      </c>
      <c r="H90" s="67">
        <v>354</v>
      </c>
      <c r="I90" s="77">
        <v>1900481</v>
      </c>
      <c r="J90" s="78">
        <f t="shared" si="34"/>
        <v>3343</v>
      </c>
      <c r="K90" s="94">
        <f t="shared" si="34"/>
        <v>14570281</v>
      </c>
    </row>
    <row r="91" spans="1:11" x14ac:dyDescent="0.2">
      <c r="C91" s="43" t="s">
        <v>117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3" t="s">
        <v>125</v>
      </c>
      <c r="E92" s="23">
        <v>322</v>
      </c>
      <c r="F92" s="67">
        <v>1543</v>
      </c>
      <c r="G92" s="77">
        <v>19137933</v>
      </c>
      <c r="H92" s="67">
        <v>74</v>
      </c>
      <c r="I92" s="77">
        <v>695576</v>
      </c>
      <c r="J92" s="78">
        <f t="shared" si="34"/>
        <v>1617</v>
      </c>
      <c r="K92" s="94">
        <f t="shared" si="34"/>
        <v>19833509</v>
      </c>
    </row>
    <row r="93" spans="1:11" x14ac:dyDescent="0.2">
      <c r="C93" s="43" t="s">
        <v>118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3" t="s">
        <v>125</v>
      </c>
      <c r="E94" s="50">
        <v>325</v>
      </c>
      <c r="F94" s="67">
        <v>0</v>
      </c>
      <c r="G94" s="77">
        <v>0</v>
      </c>
      <c r="H94" s="67">
        <v>0</v>
      </c>
      <c r="I94" s="77">
        <v>0</v>
      </c>
      <c r="J94" s="78">
        <f t="shared" ref="J94" si="35">SUM(F94+H94)</f>
        <v>0</v>
      </c>
      <c r="K94" s="94">
        <f t="shared" ref="K94" si="36">SUM(G94+I94)</f>
        <v>0</v>
      </c>
    </row>
    <row r="95" spans="1:11" ht="13.5" thickBot="1" x14ac:dyDescent="0.25">
      <c r="C95" s="36" t="s">
        <v>50</v>
      </c>
      <c r="D95" s="160"/>
      <c r="E95" s="37"/>
      <c r="F95" s="84">
        <f>SUM(F89:F94)</f>
        <v>4540</v>
      </c>
      <c r="G95" s="100">
        <f t="shared" ref="G95:K95" si="37">SUM(G89:G94)</f>
        <v>31819476</v>
      </c>
      <c r="H95" s="84">
        <f t="shared" si="37"/>
        <v>431</v>
      </c>
      <c r="I95" s="100">
        <f t="shared" si="37"/>
        <v>2600457</v>
      </c>
      <c r="J95" s="84">
        <f t="shared" si="37"/>
        <v>4971</v>
      </c>
      <c r="K95" s="101">
        <f t="shared" si="37"/>
        <v>34419933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275</v>
      </c>
      <c r="B98" s="3" t="s">
        <v>119</v>
      </c>
      <c r="C98" s="47" t="s">
        <v>53</v>
      </c>
      <c r="D98" s="127" t="s">
        <v>278</v>
      </c>
      <c r="E98" s="35">
        <v>330</v>
      </c>
      <c r="F98" s="67">
        <v>12068</v>
      </c>
      <c r="G98" s="114">
        <f>SUM(G15:G19,G24,G27,G30:G33,G35,G38,G41,G47,G53,G56,G62,G64,G66,G67,G75,G76,G81,G89)</f>
        <v>89228029</v>
      </c>
      <c r="H98" s="67">
        <v>822</v>
      </c>
      <c r="I98" s="114">
        <f>SUM(I15:I19,I24,I27,I30:I33,I35,I38,I41,I47,I53,I56,I62,I64,I66,I67,I75,I76,I81,I89)</f>
        <v>2713569</v>
      </c>
      <c r="J98" s="95">
        <f>SUM(F98+H98)</f>
        <v>12890</v>
      </c>
      <c r="K98" s="82">
        <f>SUM(G98+I98)</f>
        <v>91941598</v>
      </c>
    </row>
    <row r="99" spans="1:11" ht="34.5" thickBot="1" x14ac:dyDescent="0.25">
      <c r="A99" s="127" t="s">
        <v>275</v>
      </c>
      <c r="B99" s="3" t="s">
        <v>276</v>
      </c>
      <c r="C99" s="48" t="s">
        <v>54</v>
      </c>
      <c r="D99" s="127" t="s">
        <v>277</v>
      </c>
      <c r="E99" s="28">
        <v>340</v>
      </c>
      <c r="F99" s="115">
        <v>21618</v>
      </c>
      <c r="G99" s="100">
        <f>SUM(G42,G58,G83,G95)</f>
        <v>326950315</v>
      </c>
      <c r="H99" s="115">
        <v>6938</v>
      </c>
      <c r="I99" s="100">
        <f>SUM(I42,I58,I83,I95)</f>
        <v>140889924</v>
      </c>
      <c r="J99" s="84">
        <f>SUM(F99+H99)</f>
        <v>28556</v>
      </c>
      <c r="K99" s="86">
        <f>SUM(G99+I99)</f>
        <v>467840239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9906</v>
      </c>
      <c r="G100" s="152"/>
      <c r="H100" s="116">
        <f>LARGE((H15:H19,H24,H27,H30,H31,H32,H33,H35,H38,H41,H47,H53,H56,H62,H64,H66,H67,H75,H76,H81,H89),1)</f>
        <v>455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28800</v>
      </c>
      <c r="G101" s="117"/>
      <c r="H101" s="117">
        <f>SUM(H15:H19,H24,H27,H30,H31,H32,H33,H35,H38,H41,H47,H53,H56,H62,H64,H66,H67,H75,H76,H81,H89)</f>
        <v>873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11212</v>
      </c>
      <c r="G102" s="116"/>
      <c r="H102" s="116">
        <f>LARGE((H15:H25,H27:H39,H41,H47:H51,H53:H54,H56:H57,H62:H77,H79:H82,H89:H90,H92,H94),1)</f>
        <v>4622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71831</v>
      </c>
      <c r="G103" s="116"/>
      <c r="H103" s="117">
        <f>SUM(H42,H58,H83,H95)</f>
        <v>16404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G27" sqref="G27"/>
    </sheetView>
  </sheetViews>
  <sheetFormatPr defaultColWidth="9.140625" defaultRowHeight="12.75" x14ac:dyDescent="0.2"/>
  <cols>
    <col min="1" max="1" width="70.7109375" customWidth="1"/>
    <col min="2" max="4" width="8.85546875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148</v>
      </c>
      <c r="C1" s="120" t="s">
        <v>149</v>
      </c>
      <c r="D1" s="120" t="s">
        <v>268</v>
      </c>
      <c r="E1" s="120" t="s">
        <v>133</v>
      </c>
      <c r="F1" s="122" t="s">
        <v>131</v>
      </c>
    </row>
    <row r="2" spans="1:6" x14ac:dyDescent="0.2">
      <c r="A2" t="s">
        <v>56</v>
      </c>
      <c r="B2" t="s">
        <v>150</v>
      </c>
      <c r="C2" t="s">
        <v>151</v>
      </c>
      <c r="D2" s="120" t="s">
        <v>145</v>
      </c>
      <c r="E2" t="s">
        <v>152</v>
      </c>
      <c r="F2" s="127" t="s">
        <v>144</v>
      </c>
    </row>
    <row r="3" spans="1:6" x14ac:dyDescent="0.2">
      <c r="A3" s="120" t="s">
        <v>326</v>
      </c>
      <c r="B3" s="131" t="s">
        <v>153</v>
      </c>
      <c r="C3" s="120" t="s">
        <v>154</v>
      </c>
      <c r="D3" s="120" t="s">
        <v>145</v>
      </c>
      <c r="E3" t="s">
        <v>152</v>
      </c>
      <c r="F3" s="127" t="s">
        <v>279</v>
      </c>
    </row>
    <row r="4" spans="1:6" x14ac:dyDescent="0.2">
      <c r="A4" s="120" t="s">
        <v>327</v>
      </c>
      <c r="B4" s="131" t="s">
        <v>155</v>
      </c>
      <c r="C4" s="131" t="s">
        <v>156</v>
      </c>
      <c r="D4" s="120" t="s">
        <v>145</v>
      </c>
      <c r="E4" t="s">
        <v>152</v>
      </c>
      <c r="F4" s="127" t="s">
        <v>279</v>
      </c>
    </row>
    <row r="5" spans="1:6" x14ac:dyDescent="0.2">
      <c r="A5" t="s">
        <v>57</v>
      </c>
      <c r="B5" t="s">
        <v>157</v>
      </c>
      <c r="C5" t="s">
        <v>158</v>
      </c>
      <c r="D5" s="120" t="s">
        <v>145</v>
      </c>
      <c r="E5" t="s">
        <v>152</v>
      </c>
      <c r="F5" s="127" t="s">
        <v>280</v>
      </c>
    </row>
    <row r="6" spans="1:6" x14ac:dyDescent="0.2">
      <c r="A6" t="s">
        <v>58</v>
      </c>
      <c r="B6" t="s">
        <v>159</v>
      </c>
      <c r="C6" t="s">
        <v>160</v>
      </c>
      <c r="D6" s="120" t="s">
        <v>145</v>
      </c>
      <c r="E6" t="s">
        <v>152</v>
      </c>
      <c r="F6" s="127" t="s">
        <v>281</v>
      </c>
    </row>
    <row r="7" spans="1:6" x14ac:dyDescent="0.2">
      <c r="A7" t="s">
        <v>59</v>
      </c>
      <c r="B7" t="s">
        <v>161</v>
      </c>
      <c r="C7" t="s">
        <v>162</v>
      </c>
      <c r="D7" s="120" t="s">
        <v>264</v>
      </c>
      <c r="E7" t="s">
        <v>163</v>
      </c>
      <c r="F7" s="127" t="s">
        <v>282</v>
      </c>
    </row>
    <row r="8" spans="1:6" x14ac:dyDescent="0.2">
      <c r="A8" t="s">
        <v>60</v>
      </c>
      <c r="B8" t="s">
        <v>164</v>
      </c>
      <c r="C8" t="s">
        <v>165</v>
      </c>
      <c r="D8" s="120" t="s">
        <v>266</v>
      </c>
      <c r="E8" t="s">
        <v>166</v>
      </c>
      <c r="F8" s="127" t="s">
        <v>283</v>
      </c>
    </row>
    <row r="9" spans="1:6" x14ac:dyDescent="0.2">
      <c r="A9" t="s">
        <v>61</v>
      </c>
      <c r="B9" t="s">
        <v>167</v>
      </c>
      <c r="C9" t="s">
        <v>168</v>
      </c>
      <c r="D9" s="120" t="s">
        <v>145</v>
      </c>
      <c r="E9" t="s">
        <v>152</v>
      </c>
      <c r="F9" s="127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20" t="s">
        <v>145</v>
      </c>
      <c r="E10" t="s">
        <v>152</v>
      </c>
      <c r="F10" s="127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20" t="s">
        <v>266</v>
      </c>
      <c r="E11" t="s">
        <v>166</v>
      </c>
      <c r="F11" s="127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20" t="s">
        <v>145</v>
      </c>
      <c r="E12" t="s">
        <v>152</v>
      </c>
      <c r="F12" s="127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20" t="s">
        <v>145</v>
      </c>
      <c r="E13" t="s">
        <v>152</v>
      </c>
      <c r="F13" s="127" t="s">
        <v>288</v>
      </c>
    </row>
    <row r="14" spans="1:6" x14ac:dyDescent="0.2">
      <c r="A14" s="120" t="s">
        <v>328</v>
      </c>
      <c r="B14" t="s">
        <v>177</v>
      </c>
      <c r="C14" t="s">
        <v>178</v>
      </c>
      <c r="D14" s="120" t="s">
        <v>145</v>
      </c>
      <c r="E14" t="s">
        <v>152</v>
      </c>
      <c r="F14" s="127">
        <v>5090</v>
      </c>
    </row>
    <row r="15" spans="1:6" x14ac:dyDescent="0.2">
      <c r="A15" t="s">
        <v>66</v>
      </c>
      <c r="B15" t="s">
        <v>179</v>
      </c>
      <c r="C15" t="s">
        <v>180</v>
      </c>
      <c r="D15" s="120" t="s">
        <v>267</v>
      </c>
      <c r="E15" t="s">
        <v>181</v>
      </c>
      <c r="F15" s="127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20" t="s">
        <v>266</v>
      </c>
      <c r="E16" t="s">
        <v>166</v>
      </c>
      <c r="F16" s="127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20" t="s">
        <v>267</v>
      </c>
      <c r="E17" t="s">
        <v>181</v>
      </c>
      <c r="F17" s="127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20" t="s">
        <v>145</v>
      </c>
      <c r="E18" t="s">
        <v>152</v>
      </c>
      <c r="F18" s="127" t="s">
        <v>292</v>
      </c>
    </row>
    <row r="19" spans="1:6" x14ac:dyDescent="0.2">
      <c r="A19" s="120" t="s">
        <v>325</v>
      </c>
      <c r="B19" t="s">
        <v>188</v>
      </c>
      <c r="C19" t="s">
        <v>189</v>
      </c>
      <c r="D19" s="120" t="s">
        <v>266</v>
      </c>
      <c r="E19" t="s">
        <v>166</v>
      </c>
      <c r="F19" s="127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20" t="s">
        <v>145</v>
      </c>
      <c r="E20" t="s">
        <v>152</v>
      </c>
      <c r="F20" s="127" t="s">
        <v>294</v>
      </c>
    </row>
    <row r="21" spans="1:6" x14ac:dyDescent="0.2">
      <c r="A21" t="s">
        <v>71</v>
      </c>
      <c r="B21" s="131" t="s">
        <v>192</v>
      </c>
      <c r="C21" s="131" t="s">
        <v>193</v>
      </c>
      <c r="D21" s="120" t="s">
        <v>266</v>
      </c>
      <c r="E21" t="s">
        <v>166</v>
      </c>
      <c r="F21" s="127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20" t="s">
        <v>266</v>
      </c>
      <c r="E22" t="s">
        <v>166</v>
      </c>
      <c r="F22" s="127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20" t="s">
        <v>145</v>
      </c>
      <c r="E23" t="s">
        <v>152</v>
      </c>
      <c r="F23" s="127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20" t="s">
        <v>267</v>
      </c>
      <c r="E24" t="s">
        <v>181</v>
      </c>
      <c r="F24" s="127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20" t="s">
        <v>267</v>
      </c>
      <c r="E25" t="s">
        <v>181</v>
      </c>
      <c r="F25" s="127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20" t="s">
        <v>266</v>
      </c>
      <c r="E26" t="s">
        <v>166</v>
      </c>
      <c r="F26" s="127">
        <v>2100</v>
      </c>
    </row>
    <row r="27" spans="1:6" x14ac:dyDescent="0.2">
      <c r="A27" t="s">
        <v>77</v>
      </c>
      <c r="B27" s="131" t="s">
        <v>205</v>
      </c>
      <c r="C27" s="131" t="s">
        <v>206</v>
      </c>
      <c r="D27" s="120" t="s">
        <v>267</v>
      </c>
      <c r="E27" t="s">
        <v>181</v>
      </c>
      <c r="F27" s="127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20" t="s">
        <v>145</v>
      </c>
      <c r="E28" t="s">
        <v>152</v>
      </c>
      <c r="F28" s="127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20" t="s">
        <v>267</v>
      </c>
      <c r="E29" t="s">
        <v>181</v>
      </c>
      <c r="F29" s="127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20" t="s">
        <v>266</v>
      </c>
      <c r="E30" t="s">
        <v>166</v>
      </c>
      <c r="F30" s="127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20" t="s">
        <v>266</v>
      </c>
      <c r="E31" t="s">
        <v>166</v>
      </c>
      <c r="F31" s="127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20" t="s">
        <v>267</v>
      </c>
      <c r="E32" t="s">
        <v>181</v>
      </c>
      <c r="F32" s="127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20" t="s">
        <v>266</v>
      </c>
      <c r="E33" t="s">
        <v>166</v>
      </c>
      <c r="F33" s="127">
        <v>3025</v>
      </c>
    </row>
    <row r="34" spans="1:6" x14ac:dyDescent="0.2">
      <c r="A34" t="s">
        <v>84</v>
      </c>
      <c r="B34" t="s">
        <v>219</v>
      </c>
      <c r="C34" t="s">
        <v>220</v>
      </c>
      <c r="D34" s="120" t="s">
        <v>145</v>
      </c>
      <c r="E34" t="s">
        <v>152</v>
      </c>
      <c r="F34" s="127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20" t="s">
        <v>145</v>
      </c>
      <c r="E35" t="s">
        <v>152</v>
      </c>
      <c r="F35" s="127" t="s">
        <v>307</v>
      </c>
    </row>
    <row r="36" spans="1:6" x14ac:dyDescent="0.2">
      <c r="A36" s="120" t="s">
        <v>322</v>
      </c>
      <c r="B36" s="131" t="s">
        <v>223</v>
      </c>
      <c r="C36" s="131" t="s">
        <v>224</v>
      </c>
      <c r="D36" s="120" t="s">
        <v>266</v>
      </c>
      <c r="E36" t="s">
        <v>166</v>
      </c>
      <c r="F36" s="127">
        <v>3110</v>
      </c>
    </row>
    <row r="37" spans="1:6" x14ac:dyDescent="0.2">
      <c r="A37" t="s">
        <v>86</v>
      </c>
      <c r="B37" t="s">
        <v>225</v>
      </c>
      <c r="C37" t="s">
        <v>226</v>
      </c>
      <c r="D37" s="120" t="s">
        <v>145</v>
      </c>
      <c r="E37" t="s">
        <v>152</v>
      </c>
      <c r="F37" s="127">
        <v>4020</v>
      </c>
    </row>
    <row r="38" spans="1:6" x14ac:dyDescent="0.2">
      <c r="A38" t="s">
        <v>87</v>
      </c>
      <c r="B38" t="s">
        <v>227</v>
      </c>
      <c r="C38" t="s">
        <v>228</v>
      </c>
      <c r="D38" s="120" t="s">
        <v>267</v>
      </c>
      <c r="E38" t="s">
        <v>181</v>
      </c>
      <c r="F38" s="127">
        <v>2080</v>
      </c>
    </row>
    <row r="39" spans="1:6" x14ac:dyDescent="0.2">
      <c r="A39" t="s">
        <v>88</v>
      </c>
      <c r="B39" t="s">
        <v>229</v>
      </c>
      <c r="C39" t="s">
        <v>230</v>
      </c>
      <c r="D39" s="120" t="s">
        <v>145</v>
      </c>
      <c r="E39" t="s">
        <v>152</v>
      </c>
      <c r="F39" s="127" t="s">
        <v>308</v>
      </c>
    </row>
    <row r="40" spans="1:6" x14ac:dyDescent="0.2">
      <c r="A40" s="120" t="s">
        <v>329</v>
      </c>
      <c r="B40" t="s">
        <v>231</v>
      </c>
      <c r="C40" t="s">
        <v>232</v>
      </c>
      <c r="D40" s="120" t="s">
        <v>266</v>
      </c>
      <c r="E40" t="s">
        <v>166</v>
      </c>
      <c r="F40" s="127">
        <v>3105</v>
      </c>
    </row>
    <row r="41" spans="1:6" x14ac:dyDescent="0.2">
      <c r="A41" t="s">
        <v>89</v>
      </c>
      <c r="B41" t="s">
        <v>233</v>
      </c>
      <c r="C41" t="s">
        <v>234</v>
      </c>
      <c r="D41" s="120" t="s">
        <v>266</v>
      </c>
      <c r="E41" t="s">
        <v>166</v>
      </c>
      <c r="F41" s="127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20" t="s">
        <v>145</v>
      </c>
      <c r="E42" t="s">
        <v>152</v>
      </c>
      <c r="F42" s="127">
        <v>5180</v>
      </c>
    </row>
    <row r="43" spans="1:6" x14ac:dyDescent="0.2">
      <c r="A43" t="s">
        <v>91</v>
      </c>
      <c r="B43" t="s">
        <v>237</v>
      </c>
      <c r="C43" t="s">
        <v>238</v>
      </c>
      <c r="D43" s="120" t="s">
        <v>266</v>
      </c>
      <c r="E43" t="s">
        <v>166</v>
      </c>
      <c r="F43" s="127">
        <v>3160</v>
      </c>
    </row>
    <row r="44" spans="1:6" x14ac:dyDescent="0.2">
      <c r="A44" t="s">
        <v>92</v>
      </c>
      <c r="B44" t="s">
        <v>239</v>
      </c>
      <c r="C44" t="s">
        <v>240</v>
      </c>
      <c r="D44" s="120" t="s">
        <v>267</v>
      </c>
      <c r="E44" t="s">
        <v>181</v>
      </c>
      <c r="F44" s="127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20" t="s">
        <v>267</v>
      </c>
      <c r="E45" t="s">
        <v>181</v>
      </c>
      <c r="F45" s="127">
        <v>2010</v>
      </c>
    </row>
    <row r="46" spans="1:6" x14ac:dyDescent="0.2">
      <c r="A46" t="s">
        <v>94</v>
      </c>
      <c r="B46" t="s">
        <v>243</v>
      </c>
      <c r="C46" t="s">
        <v>244</v>
      </c>
      <c r="D46" s="120" t="s">
        <v>267</v>
      </c>
      <c r="E46" t="s">
        <v>181</v>
      </c>
      <c r="F46" s="127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20" t="s">
        <v>267</v>
      </c>
      <c r="E47" t="s">
        <v>181</v>
      </c>
      <c r="F47" s="127">
        <v>2010</v>
      </c>
    </row>
    <row r="48" spans="1:6" x14ac:dyDescent="0.2">
      <c r="A48" t="s">
        <v>96</v>
      </c>
      <c r="B48" t="s">
        <v>247</v>
      </c>
      <c r="C48" t="s">
        <v>248</v>
      </c>
      <c r="D48" s="120" t="s">
        <v>267</v>
      </c>
      <c r="E48" t="s">
        <v>181</v>
      </c>
      <c r="F48" s="127">
        <v>1020</v>
      </c>
    </row>
    <row r="49" spans="1:6" x14ac:dyDescent="0.2">
      <c r="A49" t="s">
        <v>97</v>
      </c>
      <c r="B49" t="s">
        <v>249</v>
      </c>
      <c r="C49" t="s">
        <v>250</v>
      </c>
      <c r="D49" s="120" t="s">
        <v>265</v>
      </c>
      <c r="E49" t="s">
        <v>194</v>
      </c>
      <c r="F49" s="127">
        <v>1040</v>
      </c>
    </row>
    <row r="50" spans="1:6" x14ac:dyDescent="0.2">
      <c r="A50" t="s">
        <v>98</v>
      </c>
      <c r="B50" t="s">
        <v>251</v>
      </c>
      <c r="C50" t="s">
        <v>252</v>
      </c>
      <c r="D50" s="120" t="s">
        <v>145</v>
      </c>
      <c r="E50" t="s">
        <v>152</v>
      </c>
      <c r="F50" s="127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20" t="s">
        <v>145</v>
      </c>
      <c r="E51" t="s">
        <v>152</v>
      </c>
      <c r="F51" s="127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20" t="s">
        <v>264</v>
      </c>
      <c r="E52" t="s">
        <v>163</v>
      </c>
      <c r="F52" s="127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20" t="s">
        <v>145</v>
      </c>
      <c r="E53" t="s">
        <v>152</v>
      </c>
      <c r="F53" s="127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20" t="s">
        <v>145</v>
      </c>
      <c r="E54" t="s">
        <v>152</v>
      </c>
      <c r="F54" s="127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20" t="s">
        <v>145</v>
      </c>
      <c r="E55" t="s">
        <v>152</v>
      </c>
      <c r="F55" s="127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128</v>
      </c>
    </row>
    <row r="2" spans="1:1" x14ac:dyDescent="0.2">
      <c r="A2" s="12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B2" sqref="B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129</v>
      </c>
      <c r="B1" s="122" t="s">
        <v>130</v>
      </c>
      <c r="C1" s="122" t="s">
        <v>131</v>
      </c>
      <c r="D1" s="122" t="s">
        <v>132</v>
      </c>
      <c r="E1" s="122" t="s">
        <v>133</v>
      </c>
      <c r="F1" s="122" t="s">
        <v>134</v>
      </c>
      <c r="G1" s="122" t="s">
        <v>135</v>
      </c>
      <c r="H1" s="122" t="s">
        <v>120</v>
      </c>
      <c r="I1" s="122" t="s">
        <v>136</v>
      </c>
      <c r="J1" s="123" t="s">
        <v>137</v>
      </c>
      <c r="K1" s="124" t="s">
        <v>138</v>
      </c>
      <c r="L1" s="125" t="s">
        <v>139</v>
      </c>
      <c r="M1" s="124" t="s">
        <v>140</v>
      </c>
      <c r="N1" s="125" t="s">
        <v>141</v>
      </c>
      <c r="O1" s="124" t="s">
        <v>142</v>
      </c>
      <c r="P1" s="125" t="s">
        <v>143</v>
      </c>
    </row>
    <row r="2" spans="1:16" s="127" customFormat="1" ht="11.25" x14ac:dyDescent="0.2">
      <c r="A2" s="126" t="str">
        <f>RIGHT('DHE14-1'!$D$8,4)</f>
        <v>2015</v>
      </c>
      <c r="B2" s="127" t="str">
        <f>VLOOKUP(D2,Institution!$A$2:$F$55,2,FALSE)</f>
        <v>178396</v>
      </c>
      <c r="C2" s="127" t="str">
        <f>VLOOKUP(D2,Institution!$A$2:$F$55,6,FALSE)</f>
        <v>1010</v>
      </c>
      <c r="D2" s="127" t="str">
        <f>'DHE14-1'!$D$5</f>
        <v>University of Missouri-Columbia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2015</v>
      </c>
      <c r="B3" s="127" t="str">
        <f>VLOOKUP(D3,Institution!$A$2:$F$55,2,FALSE)</f>
        <v>178396</v>
      </c>
      <c r="C3" s="127" t="str">
        <f>VLOOKUP(D3,Institution!$A$2:$F$55,6,FALSE)</f>
        <v>1010</v>
      </c>
      <c r="D3" s="127" t="str">
        <f>'DHE14-1'!$D$5</f>
        <v>University of Missouri-Columbia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6036</v>
      </c>
      <c r="L3" s="130">
        <f>'DHE14-1'!G16</f>
        <v>23506194</v>
      </c>
      <c r="M3" s="129">
        <f>'DHE14-1'!H16</f>
        <v>0</v>
      </c>
      <c r="N3" s="130">
        <f>'DHE14-1'!I16</f>
        <v>0</v>
      </c>
      <c r="O3" s="129">
        <f>'DHE14-1'!J16</f>
        <v>6036</v>
      </c>
      <c r="P3" s="130">
        <f>'DHE14-1'!K16</f>
        <v>23506194</v>
      </c>
    </row>
    <row r="4" spans="1:16" x14ac:dyDescent="0.2">
      <c r="A4" s="126" t="str">
        <f>RIGHT('DHE14-1'!$D$8,4)</f>
        <v>2015</v>
      </c>
      <c r="B4" s="127" t="str">
        <f>VLOOKUP(D4,Institution!$A$2:$F$55,2,FALSE)</f>
        <v>178396</v>
      </c>
      <c r="C4" s="127" t="str">
        <f>VLOOKUP(D4,Institution!$A$2:$F$55,6,FALSE)</f>
        <v>1010</v>
      </c>
      <c r="D4" s="127" t="str">
        <f>'DHE14-1'!$D$5</f>
        <v>University of Missouri-Columbia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2015</v>
      </c>
      <c r="B5" s="127" t="str">
        <f>VLOOKUP(D5,Institution!$A$2:$F$55,2,FALSE)</f>
        <v>178396</v>
      </c>
      <c r="C5" s="127" t="str">
        <f>VLOOKUP(D5,Institution!$A$2:$F$55,6,FALSE)</f>
        <v>1010</v>
      </c>
      <c r="D5" s="127" t="str">
        <f>'DHE14-1'!$D$5</f>
        <v>University of Missouri-Columbia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2015</v>
      </c>
      <c r="B6" s="127" t="str">
        <f>VLOOKUP(D6,Institution!$A$2:$F$55,2,FALSE)</f>
        <v>178396</v>
      </c>
      <c r="C6" s="127" t="str">
        <f>VLOOKUP(D6,Institution!$A$2:$F$55,6,FALSE)</f>
        <v>1010</v>
      </c>
      <c r="D6" s="127" t="str">
        <f>'DHE14-1'!$D$5</f>
        <v>University of Missouri-Columbia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1372</v>
      </c>
      <c r="L6" s="130">
        <f>'DHE14-1'!G19</f>
        <v>1086331</v>
      </c>
      <c r="M6" s="129">
        <f>'DHE14-1'!H19</f>
        <v>0</v>
      </c>
      <c r="N6" s="130">
        <f>'DHE14-1'!I19</f>
        <v>0</v>
      </c>
      <c r="O6" s="129">
        <f>'DHE14-1'!J19</f>
        <v>1372</v>
      </c>
      <c r="P6" s="130">
        <f>'DHE14-1'!K19</f>
        <v>1086331</v>
      </c>
    </row>
    <row r="7" spans="1:16" x14ac:dyDescent="0.2">
      <c r="A7" s="126" t="str">
        <f>RIGHT('DHE14-1'!$D$8,4)</f>
        <v>2015</v>
      </c>
      <c r="B7" s="127" t="str">
        <f>VLOOKUP(D7,Institution!$A$2:$F$55,2,FALSE)</f>
        <v>178396</v>
      </c>
      <c r="C7" s="127" t="str">
        <f>VLOOKUP(D7,Institution!$A$2:$F$55,6,FALSE)</f>
        <v>1010</v>
      </c>
      <c r="D7" s="127" t="str">
        <f>'DHE14-1'!$D$5</f>
        <v>University of Missouri-Columbia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9</v>
      </c>
      <c r="L7" s="130">
        <f>'DHE14-1'!G20</f>
        <v>30690</v>
      </c>
      <c r="M7" s="129">
        <f>'DHE14-1'!H20</f>
        <v>11</v>
      </c>
      <c r="N7" s="130">
        <f>'DHE14-1'!I20</f>
        <v>37662</v>
      </c>
      <c r="O7" s="129">
        <f>'DHE14-1'!J20</f>
        <v>20</v>
      </c>
      <c r="P7" s="130">
        <f>'DHE14-1'!K20</f>
        <v>68352</v>
      </c>
    </row>
    <row r="8" spans="1:16" x14ac:dyDescent="0.2">
      <c r="A8" s="126" t="str">
        <f>RIGHT('DHE14-1'!$D$8,4)</f>
        <v>2015</v>
      </c>
      <c r="B8" s="127" t="str">
        <f>VLOOKUP(D8,Institution!$A$2:$F$55,2,FALSE)</f>
        <v>178396</v>
      </c>
      <c r="C8" s="127" t="str">
        <f>VLOOKUP(D8,Institution!$A$2:$F$55,6,FALSE)</f>
        <v>1010</v>
      </c>
      <c r="D8" s="127" t="str">
        <f>'DHE14-1'!$D$5</f>
        <v>University of Missouri-Columbia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495</v>
      </c>
      <c r="L8" s="130">
        <f>'DHE14-1'!G21</f>
        <v>4726477</v>
      </c>
      <c r="M8" s="129">
        <f>'DHE14-1'!H21</f>
        <v>100</v>
      </c>
      <c r="N8" s="130">
        <f>'DHE14-1'!I21</f>
        <v>1427091</v>
      </c>
      <c r="O8" s="129">
        <f>'DHE14-1'!J21</f>
        <v>595</v>
      </c>
      <c r="P8" s="130">
        <f>'DHE14-1'!K21</f>
        <v>6153568</v>
      </c>
    </row>
    <row r="9" spans="1:16" x14ac:dyDescent="0.2">
      <c r="A9" s="126" t="str">
        <f>RIGHT('DHE14-1'!$D$8,4)</f>
        <v>2015</v>
      </c>
      <c r="B9" s="127" t="str">
        <f>VLOOKUP(D9,Institution!$A$2:$F$55,2,FALSE)</f>
        <v>178396</v>
      </c>
      <c r="C9" s="127" t="str">
        <f>VLOOKUP(D9,Institution!$A$2:$F$55,6,FALSE)</f>
        <v>1010</v>
      </c>
      <c r="D9" s="127" t="str">
        <f>'DHE14-1'!$D$5</f>
        <v>University of Missouri-Columbia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2015</v>
      </c>
      <c r="B10" s="127" t="str">
        <f>VLOOKUP(D10,Institution!$A$2:$F$55,2,FALSE)</f>
        <v>178396</v>
      </c>
      <c r="C10" s="127" t="str">
        <f>VLOOKUP(D10,Institution!$A$2:$F$55,6,FALSE)</f>
        <v>1010</v>
      </c>
      <c r="D10" s="127" t="str">
        <f>'DHE14-1'!$D$5</f>
        <v>University of Missouri-Columbia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0</v>
      </c>
      <c r="L10" s="130">
        <f>'DHE14-1'!G23</f>
        <v>0</v>
      </c>
      <c r="M10" s="129">
        <f>'DHE14-1'!H23</f>
        <v>0</v>
      </c>
      <c r="N10" s="130">
        <f>'DHE14-1'!I23</f>
        <v>0</v>
      </c>
      <c r="O10" s="129">
        <f>'DHE14-1'!J23</f>
        <v>0</v>
      </c>
      <c r="P10" s="130">
        <f>'DHE14-1'!K23</f>
        <v>0</v>
      </c>
    </row>
    <row r="11" spans="1:16" x14ac:dyDescent="0.2">
      <c r="A11" s="126" t="str">
        <f>RIGHT('DHE14-1'!$D$8,4)</f>
        <v>2015</v>
      </c>
      <c r="B11" s="127" t="str">
        <f>VLOOKUP(D11,Institution!$A$2:$F$55,2,FALSE)</f>
        <v>178396</v>
      </c>
      <c r="C11" s="127" t="str">
        <f>VLOOKUP(D11,Institution!$A$2:$F$55,6,FALSE)</f>
        <v>1010</v>
      </c>
      <c r="D11" s="127" t="str">
        <f>'DHE14-1'!$D$5</f>
        <v>University of Missouri-Columbia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60</v>
      </c>
      <c r="L11" s="130">
        <f>'DHE14-1'!G24</f>
        <v>207538</v>
      </c>
      <c r="M11" s="129">
        <f>'DHE14-1'!H24</f>
        <v>14</v>
      </c>
      <c r="N11" s="130">
        <f>'DHE14-1'!I24</f>
        <v>270682</v>
      </c>
      <c r="O11" s="129">
        <f>'DHE14-1'!J24</f>
        <v>74</v>
      </c>
      <c r="P11" s="130">
        <f>'DHE14-1'!K24</f>
        <v>478220</v>
      </c>
    </row>
    <row r="12" spans="1:16" x14ac:dyDescent="0.2">
      <c r="A12" s="126" t="str">
        <f>RIGHT('DHE14-1'!$D$8,4)</f>
        <v>2015</v>
      </c>
      <c r="B12" s="127" t="str">
        <f>VLOOKUP(D12,Institution!$A$2:$F$55,2,FALSE)</f>
        <v>178396</v>
      </c>
      <c r="C12" s="127" t="str">
        <f>VLOOKUP(D12,Institution!$A$2:$F$55,6,FALSE)</f>
        <v>1010</v>
      </c>
      <c r="D12" s="127" t="str">
        <f>'DHE14-1'!$D$5</f>
        <v>University of Missouri-Columbia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356</v>
      </c>
      <c r="L12" s="130">
        <f>'DHE14-1'!G25</f>
        <v>1106678</v>
      </c>
      <c r="M12" s="129">
        <f>'DHE14-1'!H25</f>
        <v>148</v>
      </c>
      <c r="N12" s="130">
        <f>'DHE14-1'!I25</f>
        <v>1791562</v>
      </c>
      <c r="O12" s="129">
        <f>'DHE14-1'!J25</f>
        <v>504</v>
      </c>
      <c r="P12" s="130">
        <f>'DHE14-1'!K25</f>
        <v>2898240</v>
      </c>
    </row>
    <row r="13" spans="1:16" x14ac:dyDescent="0.2">
      <c r="A13" s="126" t="str">
        <f>RIGHT('DHE14-1'!$D$8,4)</f>
        <v>2015</v>
      </c>
      <c r="B13" s="127" t="str">
        <f>VLOOKUP(D13,Institution!$A$2:$F$55,2,FALSE)</f>
        <v>178396</v>
      </c>
      <c r="C13" s="127" t="str">
        <f>VLOOKUP(D13,Institution!$A$2:$F$55,6,FALSE)</f>
        <v>1010</v>
      </c>
      <c r="D13" s="127" t="str">
        <f>'DHE14-1'!$D$5</f>
        <v>University of Missouri-Columbia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9906</v>
      </c>
      <c r="L13" s="130">
        <f>'DHE14-1'!G27</f>
        <v>40651872</v>
      </c>
      <c r="M13" s="129">
        <f>'DHE14-1'!H27</f>
        <v>0</v>
      </c>
      <c r="N13" s="130">
        <f>'DHE14-1'!I27</f>
        <v>0</v>
      </c>
      <c r="O13" s="129">
        <f>'DHE14-1'!J27</f>
        <v>9906</v>
      </c>
      <c r="P13" s="130">
        <f>'DHE14-1'!K27</f>
        <v>40651872</v>
      </c>
    </row>
    <row r="14" spans="1:16" x14ac:dyDescent="0.2">
      <c r="A14" s="126" t="str">
        <f>RIGHT('DHE14-1'!$D$8,4)</f>
        <v>2015</v>
      </c>
      <c r="B14" s="127" t="str">
        <f>VLOOKUP(D14,Institution!$A$2:$F$55,2,FALSE)</f>
        <v>178396</v>
      </c>
      <c r="C14" s="127" t="str">
        <f>VLOOKUP(D14,Institution!$A$2:$F$55,6,FALSE)</f>
        <v>1010</v>
      </c>
      <c r="D14" s="127" t="str">
        <f>'DHE14-1'!$D$5</f>
        <v>University of Missouri-Columbia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11212</v>
      </c>
      <c r="L14" s="130">
        <f>'DHE14-1'!G28</f>
        <v>42117934</v>
      </c>
      <c r="M14" s="129">
        <f>'DHE14-1'!H28</f>
        <v>2936</v>
      </c>
      <c r="N14" s="130">
        <f>'DHE14-1'!I28</f>
        <v>53704472</v>
      </c>
      <c r="O14" s="129">
        <f>'DHE14-1'!J28</f>
        <v>14148</v>
      </c>
      <c r="P14" s="130">
        <f>'DHE14-1'!K28</f>
        <v>95822406</v>
      </c>
    </row>
    <row r="15" spans="1:16" x14ac:dyDescent="0.2">
      <c r="A15" s="126" t="str">
        <f>RIGHT('DHE14-1'!$D$8,4)</f>
        <v>2015</v>
      </c>
      <c r="B15" s="127" t="str">
        <f>VLOOKUP(D15,Institution!$A$2:$F$55,2,FALSE)</f>
        <v>178396</v>
      </c>
      <c r="C15" s="127" t="str">
        <f>VLOOKUP(D15,Institution!$A$2:$F$55,6,FALSE)</f>
        <v>1010</v>
      </c>
      <c r="D15" s="127" t="str">
        <f>'DHE14-1'!$D$5</f>
        <v>University of Missouri-Columbia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3379</v>
      </c>
      <c r="L15" s="130">
        <f>'DHE14-1'!G29</f>
        <v>50543657</v>
      </c>
      <c r="M15" s="129">
        <f>'DHE14-1'!H29</f>
        <v>623</v>
      </c>
      <c r="N15" s="130">
        <f>'DHE14-1'!I29</f>
        <v>6780279</v>
      </c>
      <c r="O15" s="129">
        <f>'DHE14-1'!J29</f>
        <v>4002</v>
      </c>
      <c r="P15" s="130">
        <f>'DHE14-1'!K29</f>
        <v>57323936</v>
      </c>
    </row>
    <row r="16" spans="1:16" x14ac:dyDescent="0.2">
      <c r="A16" s="126" t="str">
        <f>RIGHT('DHE14-1'!$D$8,4)</f>
        <v>2015</v>
      </c>
      <c r="B16" s="127" t="str">
        <f>VLOOKUP(D16,Institution!$A$2:$F$55,2,FALSE)</f>
        <v>178396</v>
      </c>
      <c r="C16" s="127" t="str">
        <f>VLOOKUP(D16,Institution!$A$2:$F$55,6,FALSE)</f>
        <v>1010</v>
      </c>
      <c r="D16" s="127" t="str">
        <f>'DHE14-1'!$D$5</f>
        <v>University of Missouri-Columbia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0</v>
      </c>
      <c r="L16" s="130">
        <f>'DHE14-1'!G30</f>
        <v>0</v>
      </c>
      <c r="M16" s="129">
        <f>'DHE14-1'!H30</f>
        <v>73</v>
      </c>
      <c r="N16" s="130">
        <f>'DHE14-1'!I30</f>
        <v>317000</v>
      </c>
      <c r="O16" s="129">
        <f>'DHE14-1'!J30</f>
        <v>73</v>
      </c>
      <c r="P16" s="130">
        <f>'DHE14-1'!K30</f>
        <v>317000</v>
      </c>
    </row>
    <row r="17" spans="1:16" x14ac:dyDescent="0.2">
      <c r="A17" s="126" t="str">
        <f>RIGHT('DHE14-1'!$D$8,4)</f>
        <v>2015</v>
      </c>
      <c r="B17" s="127" t="str">
        <f>VLOOKUP(D17,Institution!$A$2:$F$55,2,FALSE)</f>
        <v>178396</v>
      </c>
      <c r="C17" s="127" t="str">
        <f>VLOOKUP(D17,Institution!$A$2:$F$55,6,FALSE)</f>
        <v>1010</v>
      </c>
      <c r="D17" s="127" t="str">
        <f>'DHE14-1'!$D$5</f>
        <v>University of Missouri-Columbia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0</v>
      </c>
      <c r="L17" s="130">
        <f>'DHE14-1'!G31</f>
        <v>0</v>
      </c>
      <c r="M17" s="129">
        <f>'DHE14-1'!H31</f>
        <v>0</v>
      </c>
      <c r="N17" s="130">
        <f>'DHE14-1'!I31</f>
        <v>0</v>
      </c>
      <c r="O17" s="129">
        <f>'DHE14-1'!J31</f>
        <v>0</v>
      </c>
      <c r="P17" s="130">
        <f>'DHE14-1'!K31</f>
        <v>0</v>
      </c>
    </row>
    <row r="18" spans="1:16" x14ac:dyDescent="0.2">
      <c r="A18" s="126" t="str">
        <f>RIGHT('DHE14-1'!$D$8,4)</f>
        <v>2015</v>
      </c>
      <c r="B18" s="127" t="str">
        <f>VLOOKUP(D18,Institution!$A$2:$F$55,2,FALSE)</f>
        <v>178396</v>
      </c>
      <c r="C18" s="127" t="str">
        <f>VLOOKUP(D18,Institution!$A$2:$F$55,6,FALSE)</f>
        <v>1010</v>
      </c>
      <c r="D18" s="127" t="str">
        <f>'DHE14-1'!$D$5</f>
        <v>University of Missouri-Columbia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88</v>
      </c>
      <c r="L18" s="130">
        <f>'DHE14-1'!G32</f>
        <v>289600</v>
      </c>
      <c r="M18" s="129">
        <f>'DHE14-1'!H32</f>
        <v>2</v>
      </c>
      <c r="N18" s="130">
        <f>'DHE14-1'!I32</f>
        <v>4900</v>
      </c>
      <c r="O18" s="129">
        <f>'DHE14-1'!J32</f>
        <v>90</v>
      </c>
      <c r="P18" s="130">
        <f>'DHE14-1'!K32</f>
        <v>294500</v>
      </c>
    </row>
    <row r="19" spans="1:16" x14ac:dyDescent="0.2">
      <c r="A19" s="126" t="str">
        <f>RIGHT('DHE14-1'!$D$8,4)</f>
        <v>2015</v>
      </c>
      <c r="B19" s="127" t="str">
        <f>VLOOKUP(D19,Institution!$A$2:$F$55,2,FALSE)</f>
        <v>178396</v>
      </c>
      <c r="C19" s="127" t="str">
        <f>VLOOKUP(D19,Institution!$A$2:$F$55,6,FALSE)</f>
        <v>1010</v>
      </c>
      <c r="D19" s="127" t="str">
        <f>'DHE14-1'!$D$5</f>
        <v>University of Missouri-Columbia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800</v>
      </c>
      <c r="L19" s="130">
        <f>'DHE14-1'!G33</f>
        <v>1110388</v>
      </c>
      <c r="M19" s="129">
        <f>'DHE14-1'!H33</f>
        <v>455</v>
      </c>
      <c r="N19" s="130">
        <f>'DHE14-1'!I33</f>
        <v>818405</v>
      </c>
      <c r="O19" s="129">
        <f>'DHE14-1'!J33</f>
        <v>1255</v>
      </c>
      <c r="P19" s="130">
        <f>'DHE14-1'!K33</f>
        <v>1928793</v>
      </c>
    </row>
    <row r="20" spans="1:16" x14ac:dyDescent="0.2">
      <c r="A20" s="126" t="str">
        <f>RIGHT('DHE14-1'!$D$8,4)</f>
        <v>2015</v>
      </c>
      <c r="B20" s="127" t="str">
        <f>VLOOKUP(D20,Institution!$A$2:$F$55,2,FALSE)</f>
        <v>178396</v>
      </c>
      <c r="C20" s="127" t="str">
        <f>VLOOKUP(D20,Institution!$A$2:$F$55,6,FALSE)</f>
        <v>1010</v>
      </c>
      <c r="D20" s="127" t="str">
        <f>'DHE14-1'!$D$5</f>
        <v>University of Missouri-Columbia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2015</v>
      </c>
      <c r="B21" s="127" t="str">
        <f>VLOOKUP(D21,Institution!$A$2:$F$55,2,FALSE)</f>
        <v>178396</v>
      </c>
      <c r="C21" s="127" t="str">
        <f>VLOOKUP(D21,Institution!$A$2:$F$55,6,FALSE)</f>
        <v>1010</v>
      </c>
      <c r="D21" s="127" t="str">
        <f>'DHE14-1'!$D$5</f>
        <v>University of Missouri-Columbia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2015</v>
      </c>
      <c r="B22" s="127" t="str">
        <f>VLOOKUP(D22,Institution!$A$2:$F$55,2,FALSE)</f>
        <v>178396</v>
      </c>
      <c r="C22" s="127" t="str">
        <f>VLOOKUP(D22,Institution!$A$2:$F$55,6,FALSE)</f>
        <v>1010</v>
      </c>
      <c r="D22" s="127" t="str">
        <f>'DHE14-1'!$D$5</f>
        <v>University of Missouri-Columbia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2015</v>
      </c>
      <c r="B23" s="127" t="str">
        <f>VLOOKUP(D23,Institution!$A$2:$F$55,2,FALSE)</f>
        <v>178396</v>
      </c>
      <c r="C23" s="127" t="str">
        <f>VLOOKUP(D23,Institution!$A$2:$F$55,6,FALSE)</f>
        <v>1010</v>
      </c>
      <c r="D23" s="127" t="str">
        <f>'DHE14-1'!$D$5</f>
        <v>University of Missouri-Columbia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2015</v>
      </c>
      <c r="B24" s="127" t="str">
        <f>VLOOKUP(D24,Institution!$A$2:$F$55,2,FALSE)</f>
        <v>178396</v>
      </c>
      <c r="C24" s="127" t="str">
        <f>VLOOKUP(D24,Institution!$A$2:$F$55,6,FALSE)</f>
        <v>1010</v>
      </c>
      <c r="D24" s="127" t="str">
        <f>'DHE14-1'!$D$5</f>
        <v>University of Missouri-Columbia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2015</v>
      </c>
      <c r="B25" s="127" t="str">
        <f>VLOOKUP(D25,Institution!$A$2:$F$55,2,FALSE)</f>
        <v>178396</v>
      </c>
      <c r="C25" s="127" t="str">
        <f>VLOOKUP(D25,Institution!$A$2:$F$55,6,FALSE)</f>
        <v>1010</v>
      </c>
      <c r="D25" s="127" t="str">
        <f>'DHE14-1'!$D$5</f>
        <v>University of Missouri-Columbia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18</v>
      </c>
      <c r="N25" s="130">
        <f>'DHE14-1'!I39</f>
        <v>95126</v>
      </c>
      <c r="O25" s="129">
        <f>'DHE14-1'!J39</f>
        <v>18</v>
      </c>
      <c r="P25" s="130">
        <f>'DHE14-1'!K39</f>
        <v>95126</v>
      </c>
    </row>
    <row r="26" spans="1:16" x14ac:dyDescent="0.2">
      <c r="A26" s="126" t="str">
        <f>RIGHT('DHE14-1'!$D$8,4)</f>
        <v>2015</v>
      </c>
      <c r="B26" s="127" t="str">
        <f>VLOOKUP(D26,Institution!$A$2:$F$55,2,FALSE)</f>
        <v>178396</v>
      </c>
      <c r="C26" s="127" t="str">
        <f>VLOOKUP(D26,Institution!$A$2:$F$55,6,FALSE)</f>
        <v>1010</v>
      </c>
      <c r="D26" s="127" t="str">
        <f>'DHE14-1'!$D$5</f>
        <v>University of Missouri-Columbia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912</v>
      </c>
      <c r="L26" s="130">
        <f>'DHE14-1'!G41</f>
        <v>1256364</v>
      </c>
      <c r="M26" s="129">
        <f>'DHE14-1'!H41</f>
        <v>75</v>
      </c>
      <c r="N26" s="130">
        <f>'DHE14-1'!I41</f>
        <v>270799</v>
      </c>
      <c r="O26" s="129">
        <f>'DHE14-1'!J41</f>
        <v>987</v>
      </c>
      <c r="P26" s="130">
        <f>'DHE14-1'!K41</f>
        <v>1527163</v>
      </c>
    </row>
    <row r="27" spans="1:16" x14ac:dyDescent="0.2">
      <c r="A27" s="126" t="str">
        <f>RIGHT('DHE14-1'!$D$8,4)</f>
        <v>2015</v>
      </c>
      <c r="B27" s="127" t="str">
        <f>VLOOKUP(D27,Institution!$A$2:$F$55,2,FALSE)</f>
        <v>178396</v>
      </c>
      <c r="C27" s="127" t="str">
        <f>VLOOKUP(D27,Institution!$A$2:$F$55,6,FALSE)</f>
        <v>1010</v>
      </c>
      <c r="D27" s="127" t="str">
        <f>'DHE14-1'!$D$5</f>
        <v>University of Missouri-Columbia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709880</v>
      </c>
      <c r="M27" s="129">
        <f>'DHE14-1'!H43</f>
        <v>0</v>
      </c>
      <c r="N27" s="130">
        <f>'DHE14-1'!I43</f>
        <v>156911</v>
      </c>
      <c r="O27" s="129">
        <f>'DHE14-1'!J43</f>
        <v>0</v>
      </c>
      <c r="P27" s="130">
        <f>'DHE14-1'!K43</f>
        <v>866791</v>
      </c>
    </row>
    <row r="28" spans="1:16" x14ac:dyDescent="0.2">
      <c r="A28" s="126" t="str">
        <f>RIGHT('DHE14-1'!$D$8,4)</f>
        <v>2015</v>
      </c>
      <c r="B28" s="127" t="str">
        <f>VLOOKUP(D28,Institution!$A$2:$F$55,2,FALSE)</f>
        <v>178396</v>
      </c>
      <c r="C28" s="127" t="str">
        <f>VLOOKUP(D28,Institution!$A$2:$F$55,6,FALSE)</f>
        <v>1010</v>
      </c>
      <c r="D28" s="127" t="str">
        <f>'DHE14-1'!$D$5</f>
        <v>University of Missouri-Columbia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4429</v>
      </c>
      <c r="L28" s="130">
        <f>'DHE14-1'!G47</f>
        <v>13365425</v>
      </c>
      <c r="M28" s="129">
        <f>'DHE14-1'!H47</f>
        <v>221</v>
      </c>
      <c r="N28" s="130">
        <f>'DHE14-1'!I47</f>
        <v>764115</v>
      </c>
      <c r="O28" s="129">
        <f>'DHE14-1'!J47</f>
        <v>4650</v>
      </c>
      <c r="P28" s="130">
        <f>'DHE14-1'!K47</f>
        <v>14129540</v>
      </c>
    </row>
    <row r="29" spans="1:16" x14ac:dyDescent="0.2">
      <c r="A29" s="126" t="str">
        <f>RIGHT('DHE14-1'!$D$8,4)</f>
        <v>2015</v>
      </c>
      <c r="B29" s="127" t="str">
        <f>VLOOKUP(D29,Institution!$A$2:$F$55,2,FALSE)</f>
        <v>178396</v>
      </c>
      <c r="C29" s="127" t="str">
        <f>VLOOKUP(D29,Institution!$A$2:$F$55,6,FALSE)</f>
        <v>1010</v>
      </c>
      <c r="D29" s="127" t="str">
        <f>'DHE14-1'!$D$5</f>
        <v>University of Missouri-Columbia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9129</v>
      </c>
      <c r="L29" s="130">
        <f>'DHE14-1'!G48</f>
        <v>45552407</v>
      </c>
      <c r="M29" s="129">
        <f>'DHE14-1'!H48</f>
        <v>1475</v>
      </c>
      <c r="N29" s="130">
        <f>'DHE14-1'!I48</f>
        <v>7019662</v>
      </c>
      <c r="O29" s="129">
        <f>'DHE14-1'!J48</f>
        <v>10604</v>
      </c>
      <c r="P29" s="130">
        <f>'DHE14-1'!K48</f>
        <v>52572069</v>
      </c>
    </row>
    <row r="30" spans="1:16" x14ac:dyDescent="0.2">
      <c r="A30" s="126" t="str">
        <f>RIGHT('DHE14-1'!$D$8,4)</f>
        <v>2015</v>
      </c>
      <c r="B30" s="127" t="str">
        <f>VLOOKUP(D30,Institution!$A$2:$F$55,2,FALSE)</f>
        <v>178396</v>
      </c>
      <c r="C30" s="127" t="str">
        <f>VLOOKUP(D30,Institution!$A$2:$F$55,6,FALSE)</f>
        <v>1010</v>
      </c>
      <c r="D30" s="127" t="str">
        <f>'DHE14-1'!$D$5</f>
        <v>University of Missouri-Columbia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604</v>
      </c>
      <c r="L30" s="130">
        <f>'DHE14-1'!G49</f>
        <v>9176856</v>
      </c>
      <c r="M30" s="129">
        <f>'DHE14-1'!H49</f>
        <v>28</v>
      </c>
      <c r="N30" s="130">
        <f>'DHE14-1'!I49</f>
        <v>449006</v>
      </c>
      <c r="O30" s="129">
        <f>'DHE14-1'!J49</f>
        <v>632</v>
      </c>
      <c r="P30" s="130">
        <f>'DHE14-1'!K49</f>
        <v>9625862</v>
      </c>
    </row>
    <row r="31" spans="1:16" x14ac:dyDescent="0.2">
      <c r="A31" s="126" t="str">
        <f>RIGHT('DHE14-1'!$D$8,4)</f>
        <v>2015</v>
      </c>
      <c r="B31" s="127" t="str">
        <f>VLOOKUP(D31,Institution!$A$2:$F$55,2,FALSE)</f>
        <v>178396</v>
      </c>
      <c r="C31" s="127" t="str">
        <f>VLOOKUP(D31,Institution!$A$2:$F$55,6,FALSE)</f>
        <v>1010</v>
      </c>
      <c r="D31" s="127" t="str">
        <f>'DHE14-1'!$D$5</f>
        <v>University of Missouri-Columbia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2175</v>
      </c>
      <c r="L31" s="130">
        <f>'DHE14-1'!G50</f>
        <v>10631875</v>
      </c>
      <c r="M31" s="129">
        <f>'DHE14-1'!H50</f>
        <v>4144</v>
      </c>
      <c r="N31" s="130">
        <f>'DHE14-1'!I50</f>
        <v>38670006</v>
      </c>
      <c r="O31" s="129">
        <f>'DHE14-1'!J50</f>
        <v>6319</v>
      </c>
      <c r="P31" s="130">
        <f>'DHE14-1'!K50</f>
        <v>49301881</v>
      </c>
    </row>
    <row r="32" spans="1:16" x14ac:dyDescent="0.2">
      <c r="A32" s="126" t="str">
        <f>RIGHT('DHE14-1'!$D$8,4)</f>
        <v>2015</v>
      </c>
      <c r="B32" s="127" t="str">
        <f>VLOOKUP(D32,Institution!$A$2:$F$55,2,FALSE)</f>
        <v>178396</v>
      </c>
      <c r="C32" s="127" t="str">
        <f>VLOOKUP(D32,Institution!$A$2:$F$55,6,FALSE)</f>
        <v>1010</v>
      </c>
      <c r="D32" s="127" t="str">
        <f>'DHE14-1'!$D$5</f>
        <v>University of Missouri-Columbia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2250</v>
      </c>
      <c r="L32" s="130">
        <f>'DHE14-1'!G51</f>
        <v>1976281</v>
      </c>
      <c r="M32" s="129">
        <f>'DHE14-1'!H51</f>
        <v>943</v>
      </c>
      <c r="N32" s="130">
        <f>'DHE14-1'!I51</f>
        <v>2418797</v>
      </c>
      <c r="O32" s="129">
        <f>'DHE14-1'!J51</f>
        <v>3193</v>
      </c>
      <c r="P32" s="130">
        <f>'DHE14-1'!K51</f>
        <v>4395078</v>
      </c>
    </row>
    <row r="33" spans="1:16" x14ac:dyDescent="0.2">
      <c r="A33" s="126" t="str">
        <f>RIGHT('DHE14-1'!$D$8,4)</f>
        <v>2015</v>
      </c>
      <c r="B33" s="127" t="str">
        <f>VLOOKUP(D33,Institution!$A$2:$F$55,2,FALSE)</f>
        <v>178396</v>
      </c>
      <c r="C33" s="127" t="str">
        <f>VLOOKUP(D33,Institution!$A$2:$F$55,6,FALSE)</f>
        <v>1010</v>
      </c>
      <c r="D33" s="127" t="str">
        <f>'DHE14-1'!$D$5</f>
        <v>University of Missouri-Columbia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0</v>
      </c>
      <c r="L33" s="130">
        <f>'DHE14-1'!G53</f>
        <v>0</v>
      </c>
      <c r="M33" s="129">
        <f>'DHE14-1'!H53</f>
        <v>0</v>
      </c>
      <c r="N33" s="130">
        <f>'DHE14-1'!I53</f>
        <v>0</v>
      </c>
      <c r="O33" s="129">
        <f>'DHE14-1'!J53</f>
        <v>0</v>
      </c>
      <c r="P33" s="130">
        <f>'DHE14-1'!K53</f>
        <v>0</v>
      </c>
    </row>
    <row r="34" spans="1:16" x14ac:dyDescent="0.2">
      <c r="A34" s="126" t="str">
        <f>RIGHT('DHE14-1'!$D$8,4)</f>
        <v>2015</v>
      </c>
      <c r="B34" s="127" t="str">
        <f>VLOOKUP(D34,Institution!$A$2:$F$55,2,FALSE)</f>
        <v>178396</v>
      </c>
      <c r="C34" s="127" t="str">
        <f>VLOOKUP(D34,Institution!$A$2:$F$55,6,FALSE)</f>
        <v>1010</v>
      </c>
      <c r="D34" s="127" t="str">
        <f>'DHE14-1'!$D$5</f>
        <v>University of Missouri-Columbia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71</v>
      </c>
      <c r="L34" s="130">
        <f>'DHE14-1'!G54</f>
        <v>225241</v>
      </c>
      <c r="M34" s="129">
        <f>'DHE14-1'!H54</f>
        <v>33</v>
      </c>
      <c r="N34" s="130">
        <f>'DHE14-1'!I54</f>
        <v>88859</v>
      </c>
      <c r="O34" s="129">
        <f>'DHE14-1'!J54</f>
        <v>104</v>
      </c>
      <c r="P34" s="130">
        <f>'DHE14-1'!K54</f>
        <v>314100</v>
      </c>
    </row>
    <row r="35" spans="1:16" x14ac:dyDescent="0.2">
      <c r="A35" s="126" t="str">
        <f>RIGHT('DHE14-1'!$D$8,4)</f>
        <v>2015</v>
      </c>
      <c r="B35" s="127" t="str">
        <f>VLOOKUP(D35,Institution!$A$2:$F$55,2,FALSE)</f>
        <v>178396</v>
      </c>
      <c r="C35" s="127" t="str">
        <f>VLOOKUP(D35,Institution!$A$2:$F$55,6,FALSE)</f>
        <v>1010</v>
      </c>
      <c r="D35" s="127" t="str">
        <f>'DHE14-1'!$D$5</f>
        <v>University of Missouri-Columbia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0</v>
      </c>
      <c r="L35" s="130">
        <f>'DHE14-1'!G56</f>
        <v>0</v>
      </c>
      <c r="M35" s="129">
        <f>'DHE14-1'!H56</f>
        <v>0</v>
      </c>
      <c r="N35" s="130">
        <f>'DHE14-1'!I56</f>
        <v>0</v>
      </c>
      <c r="O35" s="129">
        <f>'DHE14-1'!J56</f>
        <v>0</v>
      </c>
      <c r="P35" s="130">
        <f>'DHE14-1'!K56</f>
        <v>0</v>
      </c>
    </row>
    <row r="36" spans="1:16" x14ac:dyDescent="0.2">
      <c r="A36" s="126" t="str">
        <f>RIGHT('DHE14-1'!$D$8,4)</f>
        <v>2015</v>
      </c>
      <c r="B36" s="127" t="str">
        <f>VLOOKUP(D36,Institution!$A$2:$F$55,2,FALSE)</f>
        <v>178396</v>
      </c>
      <c r="C36" s="127" t="str">
        <f>VLOOKUP(D36,Institution!$A$2:$F$55,6,FALSE)</f>
        <v>1010</v>
      </c>
      <c r="D36" s="127" t="str">
        <f>'DHE14-1'!$D$5</f>
        <v>University of Missouri-Columbia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6934</v>
      </c>
      <c r="L36" s="130">
        <f>'DHE14-1'!G57</f>
        <v>34415020</v>
      </c>
      <c r="M36" s="129">
        <f>'DHE14-1'!H57</f>
        <v>4622</v>
      </c>
      <c r="N36" s="130">
        <f>'DHE14-1'!I57</f>
        <v>22943346</v>
      </c>
      <c r="O36" s="129">
        <f>'DHE14-1'!J57</f>
        <v>11556</v>
      </c>
      <c r="P36" s="130">
        <f>'DHE14-1'!K57</f>
        <v>57358366</v>
      </c>
    </row>
    <row r="37" spans="1:16" x14ac:dyDescent="0.2">
      <c r="A37" s="126" t="str">
        <f>RIGHT('DHE14-1'!$D$8,4)</f>
        <v>2015</v>
      </c>
      <c r="B37" s="127" t="str">
        <f>VLOOKUP(D37,Institution!$A$2:$F$55,2,FALSE)</f>
        <v>178396</v>
      </c>
      <c r="C37" s="127" t="str">
        <f>VLOOKUP(D37,Institution!$A$2:$F$55,6,FALSE)</f>
        <v>1010</v>
      </c>
      <c r="D37" s="127" t="str">
        <f>'DHE14-1'!$D$5</f>
        <v>University of Missouri-Columbia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5110</v>
      </c>
      <c r="L37" s="130">
        <f>'DHE14-1'!G62</f>
        <v>7036568</v>
      </c>
      <c r="M37" s="129">
        <f>'DHE14-1'!H62</f>
        <v>0</v>
      </c>
      <c r="N37" s="130">
        <f>'DHE14-1'!I62</f>
        <v>0</v>
      </c>
      <c r="O37" s="129">
        <f>'DHE14-1'!J62</f>
        <v>5110</v>
      </c>
      <c r="P37" s="130">
        <f>'DHE14-1'!K62</f>
        <v>7036568</v>
      </c>
    </row>
    <row r="38" spans="1:16" x14ac:dyDescent="0.2">
      <c r="A38" s="126" t="str">
        <f>RIGHT('DHE14-1'!$D$8,4)</f>
        <v>2015</v>
      </c>
      <c r="B38" s="127" t="str">
        <f>VLOOKUP(D38,Institution!$A$2:$F$55,2,FALSE)</f>
        <v>178396</v>
      </c>
      <c r="C38" s="127" t="str">
        <f>VLOOKUP(D38,Institution!$A$2:$F$55,6,FALSE)</f>
        <v>1010</v>
      </c>
      <c r="D38" s="127" t="str">
        <f>'DHE14-1'!$D$5</f>
        <v>University of Missouri-Columbia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2015</v>
      </c>
      <c r="B39" s="127" t="str">
        <f>VLOOKUP(D39,Institution!$A$2:$F$55,2,FALSE)</f>
        <v>178396</v>
      </c>
      <c r="C39" s="127" t="str">
        <f>VLOOKUP(D39,Institution!$A$2:$F$55,6,FALSE)</f>
        <v>1010</v>
      </c>
      <c r="D39" s="127" t="str">
        <f>'DHE14-1'!$D$5</f>
        <v>University of Missouri-Columbia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6</v>
      </c>
      <c r="L39" s="130">
        <f>'DHE14-1'!G64</f>
        <v>36354</v>
      </c>
      <c r="M39" s="129">
        <f>'DHE14-1'!H64</f>
        <v>0</v>
      </c>
      <c r="N39" s="130">
        <f>'DHE14-1'!I64</f>
        <v>0</v>
      </c>
      <c r="O39" s="129">
        <f>'DHE14-1'!J64</f>
        <v>6</v>
      </c>
      <c r="P39" s="130">
        <f>'DHE14-1'!K64</f>
        <v>36354</v>
      </c>
    </row>
    <row r="40" spans="1:16" x14ac:dyDescent="0.2">
      <c r="A40" s="126" t="str">
        <f>RIGHT('DHE14-1'!$D$8,4)</f>
        <v>2015</v>
      </c>
      <c r="B40" s="127" t="str">
        <f>VLOOKUP(D40,Institution!$A$2:$F$55,2,FALSE)</f>
        <v>178396</v>
      </c>
      <c r="C40" s="127" t="str">
        <f>VLOOKUP(D40,Institution!$A$2:$F$55,6,FALSE)</f>
        <v>1010</v>
      </c>
      <c r="D40" s="127" t="str">
        <f>'DHE14-1'!$D$5</f>
        <v>University of Missouri-Columbia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1861</v>
      </c>
      <c r="L40" s="130">
        <f>'DHE14-1'!G65</f>
        <v>5282992</v>
      </c>
      <c r="M40" s="129">
        <f>'DHE14-1'!H65</f>
        <v>0</v>
      </c>
      <c r="N40" s="130">
        <f>'DHE14-1'!I65</f>
        <v>0</v>
      </c>
      <c r="O40" s="129">
        <f>'DHE14-1'!J65</f>
        <v>1861</v>
      </c>
      <c r="P40" s="130">
        <f>'DHE14-1'!K65</f>
        <v>5282992</v>
      </c>
    </row>
    <row r="41" spans="1:16" x14ac:dyDescent="0.2">
      <c r="A41" s="126" t="str">
        <f>RIGHT('DHE14-1'!$D$8,4)</f>
        <v>2015</v>
      </c>
      <c r="B41" s="127" t="str">
        <f>VLOOKUP(D41,Institution!$A$2:$F$55,2,FALSE)</f>
        <v>178396</v>
      </c>
      <c r="C41" s="127" t="str">
        <f>VLOOKUP(D41,Institution!$A$2:$F$55,6,FALSE)</f>
        <v>1010</v>
      </c>
      <c r="D41" s="127" t="str">
        <f>'DHE14-1'!$D$5</f>
        <v>University of Missouri-Columbia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0</v>
      </c>
      <c r="L41" s="130">
        <f>'DHE14-1'!G66</f>
        <v>0</v>
      </c>
      <c r="M41" s="129">
        <f>'DHE14-1'!H66</f>
        <v>0</v>
      </c>
      <c r="N41" s="130">
        <f>'DHE14-1'!I66</f>
        <v>0</v>
      </c>
      <c r="O41" s="129">
        <f>'DHE14-1'!J66</f>
        <v>0</v>
      </c>
      <c r="P41" s="130">
        <f>'DHE14-1'!K66</f>
        <v>0</v>
      </c>
    </row>
    <row r="42" spans="1:16" x14ac:dyDescent="0.2">
      <c r="A42" s="126" t="str">
        <f>RIGHT('DHE14-1'!$D$8,4)</f>
        <v>2015</v>
      </c>
      <c r="B42" s="127" t="str">
        <f>VLOOKUP(D42,Institution!$A$2:$F$55,2,FALSE)</f>
        <v>178396</v>
      </c>
      <c r="C42" s="127" t="str">
        <f>VLOOKUP(D42,Institution!$A$2:$F$55,6,FALSE)</f>
        <v>1010</v>
      </c>
      <c r="D42" s="127" t="str">
        <f>'DHE14-1'!$D$5</f>
        <v>University of Missouri-Columbia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4</v>
      </c>
      <c r="L42" s="130">
        <f>'DHE14-1'!G67</f>
        <v>13680</v>
      </c>
      <c r="M42" s="129">
        <f>'DHE14-1'!H67</f>
        <v>0</v>
      </c>
      <c r="N42" s="130">
        <f>'DHE14-1'!I67</f>
        <v>0</v>
      </c>
      <c r="O42" s="129">
        <f>'DHE14-1'!J67</f>
        <v>4</v>
      </c>
      <c r="P42" s="130">
        <f>'DHE14-1'!K67</f>
        <v>13680</v>
      </c>
    </row>
    <row r="43" spans="1:16" x14ac:dyDescent="0.2">
      <c r="A43" s="126" t="str">
        <f>RIGHT('DHE14-1'!$D$8,4)</f>
        <v>2015</v>
      </c>
      <c r="B43" s="127" t="str">
        <f>VLOOKUP(D43,Institution!$A$2:$F$55,2,FALSE)</f>
        <v>178396</v>
      </c>
      <c r="C43" s="127" t="str">
        <f>VLOOKUP(D43,Institution!$A$2:$F$55,6,FALSE)</f>
        <v>1010</v>
      </c>
      <c r="D43" s="127" t="str">
        <f>'DHE14-1'!$D$5</f>
        <v>University of Missouri-Columbia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2015</v>
      </c>
      <c r="B44" s="127" t="str">
        <f>VLOOKUP(D44,Institution!$A$2:$F$55,2,FALSE)</f>
        <v>178396</v>
      </c>
      <c r="C44" s="127" t="str">
        <f>VLOOKUP(D44,Institution!$A$2:$F$55,6,FALSE)</f>
        <v>1010</v>
      </c>
      <c r="D44" s="127" t="str">
        <f>'DHE14-1'!$D$5</f>
        <v>University of Missouri-Columbia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2015</v>
      </c>
      <c r="B45" s="127" t="str">
        <f>VLOOKUP(D45,Institution!$A$2:$F$55,2,FALSE)</f>
        <v>178396</v>
      </c>
      <c r="C45" s="127" t="str">
        <f>VLOOKUP(D45,Institution!$A$2:$F$55,6,FALSE)</f>
        <v>1010</v>
      </c>
      <c r="D45" s="127" t="str">
        <f>'DHE14-1'!$D$5</f>
        <v>University of Missouri-Columbia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2</v>
      </c>
      <c r="L45" s="130">
        <f>'DHE14-1'!G70</f>
        <v>13152</v>
      </c>
      <c r="M45" s="129">
        <f>'DHE14-1'!H70</f>
        <v>0</v>
      </c>
      <c r="N45" s="130">
        <f>'DHE14-1'!I70</f>
        <v>0</v>
      </c>
      <c r="O45" s="129">
        <f>'DHE14-1'!J70</f>
        <v>2</v>
      </c>
      <c r="P45" s="130">
        <f>'DHE14-1'!K70</f>
        <v>13152</v>
      </c>
    </row>
    <row r="46" spans="1:16" x14ac:dyDescent="0.2">
      <c r="A46" s="126" t="str">
        <f>RIGHT('DHE14-1'!$D$8,4)</f>
        <v>2015</v>
      </c>
      <c r="B46" s="127" t="str">
        <f>VLOOKUP(D46,Institution!$A$2:$F$55,2,FALSE)</f>
        <v>178396</v>
      </c>
      <c r="C46" s="127" t="str">
        <f>VLOOKUP(D46,Institution!$A$2:$F$55,6,FALSE)</f>
        <v>1010</v>
      </c>
      <c r="D46" s="127" t="str">
        <f>'DHE14-1'!$D$5</f>
        <v>University of Missouri-Columbia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2015</v>
      </c>
      <c r="B47" s="127" t="str">
        <f>VLOOKUP(D47,Institution!$A$2:$F$55,2,FALSE)</f>
        <v>178396</v>
      </c>
      <c r="C47" s="127" t="str">
        <f>VLOOKUP(D47,Institution!$A$2:$F$55,6,FALSE)</f>
        <v>1010</v>
      </c>
      <c r="D47" s="127" t="str">
        <f>'DHE14-1'!$D$5</f>
        <v>University of Missouri-Columbia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1</v>
      </c>
      <c r="L47" s="130">
        <f>'DHE14-1'!G72</f>
        <v>5348</v>
      </c>
      <c r="M47" s="129">
        <f>'DHE14-1'!H72</f>
        <v>0</v>
      </c>
      <c r="N47" s="130">
        <f>'DHE14-1'!I72</f>
        <v>0</v>
      </c>
      <c r="O47" s="129">
        <f>'DHE14-1'!J72</f>
        <v>1</v>
      </c>
      <c r="P47" s="130">
        <f>'DHE14-1'!K72</f>
        <v>5348</v>
      </c>
    </row>
    <row r="48" spans="1:16" x14ac:dyDescent="0.2">
      <c r="A48" s="126" t="str">
        <f>RIGHT('DHE14-1'!$D$8,4)</f>
        <v>2015</v>
      </c>
      <c r="B48" s="127" t="str">
        <f>VLOOKUP(D48,Institution!$A$2:$F$55,2,FALSE)</f>
        <v>178396</v>
      </c>
      <c r="C48" s="127" t="str">
        <f>VLOOKUP(D48,Institution!$A$2:$F$55,6,FALSE)</f>
        <v>1010</v>
      </c>
      <c r="D48" s="127" t="str">
        <f>'DHE14-1'!$D$5</f>
        <v>University of Missouri-Columbia</v>
      </c>
      <c r="E48" s="127" t="str">
        <f>'DHE14-1'!$D$6</f>
        <v>P4Y</v>
      </c>
      <c r="F48" s="127" t="str">
        <f>'DHE14-1'!A73</f>
        <v>State</v>
      </c>
      <c r="G48" s="127" t="str">
        <f>'DHE14-1'!B73</f>
        <v>Grant</v>
      </c>
      <c r="H48" s="127" t="str">
        <f>'DHE14-1'!D73</f>
        <v>Non-Need-Based</v>
      </c>
      <c r="I48" s="127" t="str">
        <f>'DHE14-1'!C73</f>
        <v>Advanced Placement Incentive Grant</v>
      </c>
      <c r="J48" s="128">
        <f>'DHE14-1'!E73</f>
        <v>284</v>
      </c>
      <c r="K48" s="129">
        <f>'DHE14-1'!F73</f>
        <v>3</v>
      </c>
      <c r="L48" s="130">
        <f>'DHE14-1'!G73</f>
        <v>1500</v>
      </c>
      <c r="M48" s="129">
        <f>'DHE14-1'!H73</f>
        <v>0</v>
      </c>
      <c r="N48" s="130">
        <f>'DHE14-1'!I73</f>
        <v>0</v>
      </c>
      <c r="O48" s="129">
        <f>'DHE14-1'!J73</f>
        <v>3</v>
      </c>
      <c r="P48" s="130">
        <f>'DHE14-1'!K73</f>
        <v>1500</v>
      </c>
    </row>
    <row r="49" spans="1:16" x14ac:dyDescent="0.2">
      <c r="A49" s="126" t="str">
        <f>RIGHT('DHE14-1'!$D$8,4)</f>
        <v>2015</v>
      </c>
      <c r="B49" s="127" t="str">
        <f>VLOOKUP(D49,Institution!$A$2:$F$55,2,FALSE)</f>
        <v>178396</v>
      </c>
      <c r="C49" s="127" t="str">
        <f>VLOOKUP(D49,Institution!$A$2:$F$55,6,FALSE)</f>
        <v>1010</v>
      </c>
      <c r="D49" s="127" t="str">
        <f>'DHE14-1'!$D$5</f>
        <v>University of Missouri-Columbia</v>
      </c>
      <c r="E49" s="127" t="str">
        <f>'DHE14-1'!$D$6</f>
        <v>P4Y</v>
      </c>
      <c r="F49" s="127" t="str">
        <f>'DHE14-1'!A74</f>
        <v>State</v>
      </c>
      <c r="G49" s="127" t="str">
        <f>'DHE14-1'!B74</f>
        <v>Grant</v>
      </c>
      <c r="H49" s="127" t="str">
        <f>'DHE14-1'!D74</f>
        <v>Non-Need-Based</v>
      </c>
      <c r="I49" s="127" t="str">
        <f>'DHE14-1'!C74</f>
        <v>Minority and Underrepresented Environmental Literacy Program</v>
      </c>
      <c r="J49" s="128">
        <f>'DHE14-1'!E74</f>
        <v>285</v>
      </c>
      <c r="K49" s="129">
        <f>'DHE14-1'!F74</f>
        <v>2</v>
      </c>
      <c r="L49" s="130">
        <f>'DHE14-1'!G74</f>
        <v>7522</v>
      </c>
      <c r="M49" s="129">
        <f>'DHE14-1'!H74</f>
        <v>0</v>
      </c>
      <c r="N49" s="130">
        <f>'DHE14-1'!I74</f>
        <v>0</v>
      </c>
      <c r="O49" s="129">
        <f>'DHE14-1'!J74</f>
        <v>2</v>
      </c>
      <c r="P49" s="130">
        <f>'DHE14-1'!K74</f>
        <v>7522</v>
      </c>
    </row>
    <row r="50" spans="1:16" x14ac:dyDescent="0.2">
      <c r="A50" s="126" t="str">
        <f>RIGHT('DHE14-1'!$D$8,4)</f>
        <v>2015</v>
      </c>
      <c r="B50" s="127" t="str">
        <f>VLOOKUP(D50,Institution!$A$2:$F$55,2,FALSE)</f>
        <v>178396</v>
      </c>
      <c r="C50" s="127" t="str">
        <f>VLOOKUP(D50,Institution!$A$2:$F$55,6,FALSE)</f>
        <v>1010</v>
      </c>
      <c r="D50" s="127" t="str">
        <f>'DHE14-1'!$D$5</f>
        <v>University of Missouri-Columbia</v>
      </c>
      <c r="E50" s="127" t="str">
        <f>'DHE14-1'!$D$6</f>
        <v>P4Y</v>
      </c>
      <c r="F50" s="127" t="str">
        <f>'DHE14-1'!A75</f>
        <v>State</v>
      </c>
      <c r="G50" s="127" t="str">
        <f>'DHE14-1'!B75</f>
        <v>Grant</v>
      </c>
      <c r="H50" s="127" t="str">
        <f>'DHE14-1'!D75</f>
        <v>Need</v>
      </c>
      <c r="I50" s="127" t="str">
        <f>'DHE14-1'!C75</f>
        <v>Vocational Rehabilitation</v>
      </c>
      <c r="J50" s="128">
        <f>'DHE14-1'!E75</f>
        <v>281</v>
      </c>
      <c r="K50" s="129">
        <f>'DHE14-1'!F75</f>
        <v>69</v>
      </c>
      <c r="L50" s="130">
        <f>'DHE14-1'!G75</f>
        <v>655972</v>
      </c>
      <c r="M50" s="129">
        <f>'DHE14-1'!H75</f>
        <v>30</v>
      </c>
      <c r="N50" s="130">
        <f>'DHE14-1'!I75</f>
        <v>263268</v>
      </c>
      <c r="O50" s="129">
        <f>'DHE14-1'!J75</f>
        <v>99</v>
      </c>
      <c r="P50" s="130">
        <f>'DHE14-1'!K75</f>
        <v>919240</v>
      </c>
    </row>
    <row r="51" spans="1:16" x14ac:dyDescent="0.2">
      <c r="A51" s="126" t="str">
        <f>RIGHT('DHE14-1'!$D$8,4)</f>
        <v>2015</v>
      </c>
      <c r="B51" s="127" t="str">
        <f>VLOOKUP(D51,Institution!$A$2:$F$55,2,FALSE)</f>
        <v>178396</v>
      </c>
      <c r="C51" s="127" t="str">
        <f>VLOOKUP(D51,Institution!$A$2:$F$55,6,FALSE)</f>
        <v>1010</v>
      </c>
      <c r="D51" s="127" t="str">
        <f>'DHE14-1'!$D$5</f>
        <v>University of Missouri-Columbia</v>
      </c>
      <c r="E51" s="127" t="str">
        <f>'DHE14-1'!$D$6</f>
        <v>P4Y</v>
      </c>
      <c r="F51" s="127" t="str">
        <f>'DHE14-1'!A76</f>
        <v>State</v>
      </c>
      <c r="G51" s="127" t="str">
        <f>'DHE14-1'!B76</f>
        <v>Grant</v>
      </c>
      <c r="H51" s="127" t="str">
        <f>'DHE14-1'!D76</f>
        <v>Need</v>
      </c>
      <c r="I51" s="127" t="str">
        <f>'DHE14-1'!C76</f>
        <v>Other, Need-Based</v>
      </c>
      <c r="J51" s="128">
        <f>'DHE14-1'!E76</f>
        <v>301</v>
      </c>
      <c r="K51" s="129">
        <f>'DHE14-1'!F76</f>
        <v>0</v>
      </c>
      <c r="L51" s="130">
        <f>'DHE14-1'!G76</f>
        <v>0</v>
      </c>
      <c r="M51" s="129">
        <f>'DHE14-1'!H76</f>
        <v>0</v>
      </c>
      <c r="N51" s="130">
        <f>'DHE14-1'!I76</f>
        <v>0</v>
      </c>
      <c r="O51" s="129">
        <f>'DHE14-1'!J76</f>
        <v>0</v>
      </c>
      <c r="P51" s="130">
        <f>'DHE14-1'!K76</f>
        <v>0</v>
      </c>
    </row>
    <row r="52" spans="1:16" x14ac:dyDescent="0.2">
      <c r="A52" s="126" t="str">
        <f>RIGHT('DHE14-1'!$D$8,4)</f>
        <v>2015</v>
      </c>
      <c r="B52" s="127" t="str">
        <f>VLOOKUP(D52,Institution!$A$2:$F$55,2,FALSE)</f>
        <v>178396</v>
      </c>
      <c r="C52" s="127" t="str">
        <f>VLOOKUP(D52,Institution!$A$2:$F$55,6,FALSE)</f>
        <v>1010</v>
      </c>
      <c r="D52" s="127" t="str">
        <f>'DHE14-1'!$D$5</f>
        <v>University of Missouri-Columbia</v>
      </c>
      <c r="E52" s="127" t="str">
        <f>'DHE14-1'!$D$6</f>
        <v>P4Y</v>
      </c>
      <c r="F52" s="127" t="str">
        <f>'DHE14-1'!A77</f>
        <v>State</v>
      </c>
      <c r="G52" s="127" t="str">
        <f>'DHE14-1'!B77</f>
        <v>Grant</v>
      </c>
      <c r="H52" s="127" t="str">
        <f>'DHE14-1'!D77</f>
        <v>Non-Need-Based</v>
      </c>
      <c r="I52" s="127" t="str">
        <f>'DHE14-1'!C77</f>
        <v>Other, Non-Need-Based</v>
      </c>
      <c r="J52" s="128">
        <f>'DHE14-1'!E77</f>
        <v>302</v>
      </c>
      <c r="K52" s="129">
        <f>'DHE14-1'!F77</f>
        <v>16</v>
      </c>
      <c r="L52" s="130">
        <f>'DHE14-1'!G77</f>
        <v>100923</v>
      </c>
      <c r="M52" s="129">
        <f>'DHE14-1'!H77</f>
        <v>20</v>
      </c>
      <c r="N52" s="130">
        <f>'DHE14-1'!I77</f>
        <v>114430</v>
      </c>
      <c r="O52" s="129">
        <f>'DHE14-1'!J77</f>
        <v>36</v>
      </c>
      <c r="P52" s="130">
        <f>'DHE14-1'!K77</f>
        <v>215353</v>
      </c>
    </row>
    <row r="53" spans="1:16" x14ac:dyDescent="0.2">
      <c r="A53" s="126" t="str">
        <f>RIGHT('DHE14-1'!$D$8,4)</f>
        <v>2015</v>
      </c>
      <c r="B53" s="127" t="str">
        <f>VLOOKUP(D53,Institution!$A$2:$F$55,2,FALSE)</f>
        <v>178396</v>
      </c>
      <c r="C53" s="127" t="str">
        <f>VLOOKUP(D53,Institution!$A$2:$F$55,6,FALSE)</f>
        <v>1010</v>
      </c>
      <c r="D53" s="127" t="str">
        <f>'DHE14-1'!$D$5</f>
        <v>University of Missouri-Columbia</v>
      </c>
      <c r="E53" s="127" t="str">
        <f>'DHE14-1'!$D$6</f>
        <v>P4Y</v>
      </c>
      <c r="F53" s="127" t="str">
        <f>'DHE14-1'!A79</f>
        <v>State</v>
      </c>
      <c r="G53" s="127" t="str">
        <f>'DHE14-1'!B79</f>
        <v>Loan</v>
      </c>
      <c r="H53" s="127" t="str">
        <f>'DHE14-1'!D79</f>
        <v>Non-Need-Based</v>
      </c>
      <c r="I53" s="127" t="str">
        <f>'DHE14-1'!C79</f>
        <v>Health Profession Nursing Student Loans</v>
      </c>
      <c r="J53" s="128">
        <f>'DHE14-1'!E79</f>
        <v>290</v>
      </c>
      <c r="K53" s="129">
        <f>'DHE14-1'!F79</f>
        <v>0</v>
      </c>
      <c r="L53" s="130">
        <f>'DHE14-1'!G79</f>
        <v>0</v>
      </c>
      <c r="M53" s="129">
        <f>'DHE14-1'!H79</f>
        <v>0</v>
      </c>
      <c r="N53" s="130">
        <f>'DHE14-1'!I79</f>
        <v>0</v>
      </c>
      <c r="O53" s="129">
        <f>'DHE14-1'!J79</f>
        <v>0</v>
      </c>
      <c r="P53" s="130">
        <f>'DHE14-1'!K79</f>
        <v>0</v>
      </c>
    </row>
    <row r="54" spans="1:16" x14ac:dyDescent="0.2">
      <c r="A54" s="126" t="str">
        <f>RIGHT('DHE14-1'!$D$8,4)</f>
        <v>2015</v>
      </c>
      <c r="B54" s="127" t="str">
        <f>VLOOKUP(D54,Institution!$A$2:$F$55,2,FALSE)</f>
        <v>178396</v>
      </c>
      <c r="C54" s="127" t="str">
        <f>VLOOKUP(D54,Institution!$A$2:$F$55,6,FALSE)</f>
        <v>1010</v>
      </c>
      <c r="D54" s="127" t="str">
        <f>'DHE14-1'!$D$5</f>
        <v>University of Missouri-Columbia</v>
      </c>
      <c r="E54" s="127" t="str">
        <f>'DHE14-1'!$D$6</f>
        <v>P4Y</v>
      </c>
      <c r="F54" s="127" t="str">
        <f>'DHE14-1'!A80</f>
        <v>State</v>
      </c>
      <c r="G54" s="127" t="str">
        <f>'DHE14-1'!B80</f>
        <v>Loan</v>
      </c>
      <c r="H54" s="127" t="str">
        <f>'DHE14-1'!D80</f>
        <v>Non-Need-Based</v>
      </c>
      <c r="I54" s="127" t="str">
        <f>'DHE14-1'!C80</f>
        <v>PRIMO Loan Missouri Dept. of Health and Senior Services</v>
      </c>
      <c r="J54" s="128">
        <f>'DHE14-1'!E80</f>
        <v>291</v>
      </c>
      <c r="K54" s="129">
        <f>'DHE14-1'!F80</f>
        <v>0</v>
      </c>
      <c r="L54" s="130">
        <f>'DHE14-1'!G80</f>
        <v>0</v>
      </c>
      <c r="M54" s="129">
        <f>'DHE14-1'!H80</f>
        <v>2</v>
      </c>
      <c r="N54" s="130">
        <f>'DHE14-1'!I80</f>
        <v>40000</v>
      </c>
      <c r="O54" s="129">
        <f>'DHE14-1'!J80</f>
        <v>2</v>
      </c>
      <c r="P54" s="130">
        <f>'DHE14-1'!K80</f>
        <v>40000</v>
      </c>
    </row>
    <row r="55" spans="1:16" x14ac:dyDescent="0.2">
      <c r="A55" s="126" t="str">
        <f>RIGHT('DHE14-1'!$D$8,4)</f>
        <v>2015</v>
      </c>
      <c r="B55" s="127" t="str">
        <f>VLOOKUP(D55,Institution!$A$2:$F$55,2,FALSE)</f>
        <v>178396</v>
      </c>
      <c r="C55" s="127" t="str">
        <f>VLOOKUP(D55,Institution!$A$2:$F$55,6,FALSE)</f>
        <v>1010</v>
      </c>
      <c r="D55" s="127" t="str">
        <f>'DHE14-1'!$D$5</f>
        <v>University of Missouri-Columbia</v>
      </c>
      <c r="E55" s="127" t="str">
        <f>'DHE14-1'!$D$6</f>
        <v>P4Y</v>
      </c>
      <c r="F55" s="127" t="str">
        <f>'DHE14-1'!A81</f>
        <v>State</v>
      </c>
      <c r="G55" s="127" t="str">
        <f>'DHE14-1'!B81</f>
        <v>Loan</v>
      </c>
      <c r="H55" s="127" t="str">
        <f>'DHE14-1'!D81</f>
        <v>Need</v>
      </c>
      <c r="I55" s="127" t="str">
        <f>'DHE14-1'!C81</f>
        <v>Other, Need-Based</v>
      </c>
      <c r="J55" s="128">
        <f>'DHE14-1'!E81</f>
        <v>303</v>
      </c>
      <c r="K55" s="129">
        <f>'DHE14-1'!F81</f>
        <v>0</v>
      </c>
      <c r="L55" s="130">
        <f>'DHE14-1'!G81</f>
        <v>0</v>
      </c>
      <c r="M55" s="129">
        <f>'DHE14-1'!H81</f>
        <v>0</v>
      </c>
      <c r="N55" s="130">
        <f>'DHE14-1'!I81</f>
        <v>0</v>
      </c>
      <c r="O55" s="129">
        <f>'DHE14-1'!J81</f>
        <v>0</v>
      </c>
      <c r="P55" s="130">
        <f>'DHE14-1'!K81</f>
        <v>0</v>
      </c>
    </row>
    <row r="56" spans="1:16" x14ac:dyDescent="0.2">
      <c r="A56" s="126" t="str">
        <f>RIGHT('DHE14-1'!$D$8,4)</f>
        <v>2015</v>
      </c>
      <c r="B56" s="127" t="str">
        <f>VLOOKUP(D56,Institution!$A$2:$F$55,2,FALSE)</f>
        <v>178396</v>
      </c>
      <c r="C56" s="127" t="str">
        <f>VLOOKUP(D56,Institution!$A$2:$F$55,6,FALSE)</f>
        <v>1010</v>
      </c>
      <c r="D56" s="127" t="str">
        <f>'DHE14-1'!$D$5</f>
        <v>University of Missouri-Columbia</v>
      </c>
      <c r="E56" s="127" t="str">
        <f>'DHE14-1'!$D$6</f>
        <v>P4Y</v>
      </c>
      <c r="F56" s="127" t="str">
        <f>'DHE14-1'!A82</f>
        <v>State</v>
      </c>
      <c r="G56" s="127" t="str">
        <f>'DHE14-1'!B82</f>
        <v>Loan</v>
      </c>
      <c r="H56" s="127" t="str">
        <f>'DHE14-1'!D82</f>
        <v>Non-Need-Based</v>
      </c>
      <c r="I56" s="127" t="str">
        <f>'DHE14-1'!C82</f>
        <v>Other, Non-Need-Based</v>
      </c>
      <c r="J56" s="128">
        <f>'DHE14-1'!E82</f>
        <v>304</v>
      </c>
      <c r="K56" s="129">
        <f>'DHE14-1'!F82</f>
        <v>0</v>
      </c>
      <c r="L56" s="130">
        <f>'DHE14-1'!G82</f>
        <v>0</v>
      </c>
      <c r="M56" s="129">
        <f>'DHE14-1'!H82</f>
        <v>0</v>
      </c>
      <c r="N56" s="130">
        <f>'DHE14-1'!I82</f>
        <v>0</v>
      </c>
      <c r="O56" s="129">
        <f>'DHE14-1'!J82</f>
        <v>0</v>
      </c>
      <c r="P56" s="130">
        <f>'DHE14-1'!K82</f>
        <v>0</v>
      </c>
    </row>
    <row r="57" spans="1:16" x14ac:dyDescent="0.2">
      <c r="A57" s="126" t="str">
        <f>RIGHT('DHE14-1'!$D$8,4)</f>
        <v>2015</v>
      </c>
      <c r="B57" s="127" t="str">
        <f>VLOOKUP(D57,Institution!$A$2:$F$55,2,FALSE)</f>
        <v>178396</v>
      </c>
      <c r="C57" s="127" t="str">
        <f>VLOOKUP(D57,Institution!$A$2:$F$55,6,FALSE)</f>
        <v>1010</v>
      </c>
      <c r="D57" s="127" t="str">
        <f>'DHE14-1'!$D$5</f>
        <v>University of Missouri-Columbia</v>
      </c>
      <c r="E57" s="127" t="str">
        <f>'DHE14-1'!$D$6</f>
        <v>P4Y</v>
      </c>
      <c r="F57" s="127" t="str">
        <f>'DHE14-1'!A84</f>
        <v>State IMF</v>
      </c>
      <c r="G57" s="127" t="str">
        <f>'DHE14-1'!B84</f>
        <v>IMF</v>
      </c>
      <c r="H57" s="127">
        <f>'DHE14-1'!D84</f>
        <v>0</v>
      </c>
      <c r="I57" s="127" t="str">
        <f>'DHE14-1'!C84</f>
        <v>Institutional Matching Funds</v>
      </c>
      <c r="J57" s="128">
        <f>'DHE14-1'!E84</f>
        <v>310</v>
      </c>
      <c r="K57" s="129">
        <f>'DHE14-1'!F84</f>
        <v>0</v>
      </c>
      <c r="L57" s="130">
        <f>'DHE14-1'!G84</f>
        <v>0</v>
      </c>
      <c r="M57" s="129">
        <f>'DHE14-1'!H84</f>
        <v>0</v>
      </c>
      <c r="N57" s="130">
        <f>'DHE14-1'!I84</f>
        <v>0</v>
      </c>
      <c r="O57" s="129">
        <f>'DHE14-1'!J84</f>
        <v>0</v>
      </c>
      <c r="P57" s="130">
        <f>'DHE14-1'!K84</f>
        <v>0</v>
      </c>
    </row>
    <row r="58" spans="1:16" x14ac:dyDescent="0.2">
      <c r="A58" s="126" t="str">
        <f>RIGHT('DHE14-1'!$D$8,4)</f>
        <v>2015</v>
      </c>
      <c r="B58" s="127" t="str">
        <f>VLOOKUP(D58,Institution!$A$2:$F$55,2,FALSE)</f>
        <v>178396</v>
      </c>
      <c r="C58" s="127" t="str">
        <f>VLOOKUP(D58,Institution!$A$2:$F$55,6,FALSE)</f>
        <v>1010</v>
      </c>
      <c r="D58" s="127" t="str">
        <f>'DHE14-1'!$D$5</f>
        <v>University of Missouri-Columbia</v>
      </c>
      <c r="E58" s="127" t="str">
        <f>'DHE14-1'!$D$6</f>
        <v>P4Y</v>
      </c>
      <c r="F58" s="127" t="str">
        <f>'DHE14-1'!A89</f>
        <v>Other</v>
      </c>
      <c r="G58" s="127" t="str">
        <f>'DHE14-1'!B89</f>
        <v>Grant</v>
      </c>
      <c r="H58" s="127" t="str">
        <f>'DHE14-1'!D89</f>
        <v>Need</v>
      </c>
      <c r="I58" s="127" t="str">
        <f>'DHE14-1'!C89</f>
        <v>Need-Based</v>
      </c>
      <c r="J58" s="128">
        <f>'DHE14-1'!E89</f>
        <v>323</v>
      </c>
      <c r="K58" s="129">
        <f>'DHE14-1'!F89</f>
        <v>8</v>
      </c>
      <c r="L58" s="130">
        <f>'DHE14-1'!G89</f>
        <v>11743</v>
      </c>
      <c r="M58" s="129">
        <f>'DHE14-1'!H89</f>
        <v>3</v>
      </c>
      <c r="N58" s="130">
        <f>'DHE14-1'!I89</f>
        <v>4400</v>
      </c>
      <c r="O58" s="129">
        <f>'DHE14-1'!J89</f>
        <v>11</v>
      </c>
      <c r="P58" s="130">
        <f>'DHE14-1'!K89</f>
        <v>16143</v>
      </c>
    </row>
    <row r="59" spans="1:16" x14ac:dyDescent="0.2">
      <c r="A59" s="126" t="str">
        <f>RIGHT('DHE14-1'!$D$8,4)</f>
        <v>2015</v>
      </c>
      <c r="B59" s="127" t="str">
        <f>VLOOKUP(D59,Institution!$A$2:$F$55,2,FALSE)</f>
        <v>178396</v>
      </c>
      <c r="C59" s="127" t="str">
        <f>VLOOKUP(D59,Institution!$A$2:$F$55,6,FALSE)</f>
        <v>1010</v>
      </c>
      <c r="D59" s="127" t="str">
        <f>'DHE14-1'!$D$5</f>
        <v>University of Missouri-Columbia</v>
      </c>
      <c r="E59" s="127" t="str">
        <f>'DHE14-1'!$D$6</f>
        <v>P4Y</v>
      </c>
      <c r="F59" s="127" t="str">
        <f>'DHE14-1'!A90</f>
        <v>Other</v>
      </c>
      <c r="G59" s="127" t="str">
        <f>'DHE14-1'!B90</f>
        <v>Grant</v>
      </c>
      <c r="H59" s="127" t="str">
        <f>'DHE14-1'!D90</f>
        <v>Non-Need-Based</v>
      </c>
      <c r="I59" s="127" t="str">
        <f>'DHE14-1'!C90</f>
        <v>Non-Need Based</v>
      </c>
      <c r="J59" s="128">
        <f>'DHE14-1'!E90</f>
        <v>324</v>
      </c>
      <c r="K59" s="129">
        <f>'DHE14-1'!F90</f>
        <v>2989</v>
      </c>
      <c r="L59" s="130">
        <f>'DHE14-1'!G90</f>
        <v>12669800</v>
      </c>
      <c r="M59" s="129">
        <f>'DHE14-1'!H90</f>
        <v>354</v>
      </c>
      <c r="N59" s="130">
        <f>'DHE14-1'!I90</f>
        <v>1900481</v>
      </c>
      <c r="O59" s="129">
        <f>'DHE14-1'!J90</f>
        <v>3343</v>
      </c>
      <c r="P59" s="130">
        <f>'DHE14-1'!K90</f>
        <v>14570281</v>
      </c>
    </row>
    <row r="60" spans="1:16" x14ac:dyDescent="0.2">
      <c r="A60" s="126" t="str">
        <f>RIGHT('DHE14-1'!$D$8,4)</f>
        <v>2015</v>
      </c>
      <c r="B60" s="127" t="str">
        <f>VLOOKUP(D60,Institution!$A$2:$F$55,2,FALSE)</f>
        <v>178396</v>
      </c>
      <c r="C60" s="127" t="str">
        <f>VLOOKUP(D60,Institution!$A$2:$F$55,6,FALSE)</f>
        <v>1010</v>
      </c>
      <c r="D60" s="127" t="str">
        <f>'DHE14-1'!$D$5</f>
        <v>University of Missouri-Columbia</v>
      </c>
      <c r="E60" s="127" t="str">
        <f>'DHE14-1'!$D$6</f>
        <v>P4Y</v>
      </c>
      <c r="F60" s="127" t="str">
        <f>'DHE14-1'!A92</f>
        <v>Other</v>
      </c>
      <c r="G60" s="127" t="str">
        <f>'DHE14-1'!B92</f>
        <v>Loan</v>
      </c>
      <c r="H60" s="127" t="str">
        <f>'DHE14-1'!D92</f>
        <v>Non-Need-Based</v>
      </c>
      <c r="I60" s="127" t="str">
        <f>'DHE14-1'!C92</f>
        <v>Alternative Loan Programs</v>
      </c>
      <c r="J60" s="128">
        <f>'DHE14-1'!E92</f>
        <v>322</v>
      </c>
      <c r="K60" s="129">
        <f>'DHE14-1'!F92</f>
        <v>1543</v>
      </c>
      <c r="L60" s="130">
        <f>'DHE14-1'!G92</f>
        <v>19137933</v>
      </c>
      <c r="M60" s="129">
        <f>'DHE14-1'!H92</f>
        <v>74</v>
      </c>
      <c r="N60" s="130">
        <f>'DHE14-1'!I92</f>
        <v>695576</v>
      </c>
      <c r="O60" s="129">
        <f>'DHE14-1'!J92</f>
        <v>1617</v>
      </c>
      <c r="P60" s="130">
        <f>'DHE14-1'!K92</f>
        <v>19833509</v>
      </c>
    </row>
    <row r="61" spans="1:16" x14ac:dyDescent="0.2">
      <c r="A61" s="126" t="str">
        <f>RIGHT('DHE14-1'!$D$8,4)</f>
        <v>2015</v>
      </c>
      <c r="B61" s="127" t="str">
        <f>VLOOKUP(D61,Institution!$A$2:$F$55,2,FALSE)</f>
        <v>178396</v>
      </c>
      <c r="C61" s="127" t="str">
        <f>VLOOKUP(D61,Institution!$A$2:$F$55,6,FALSE)</f>
        <v>1010</v>
      </c>
      <c r="D61" s="127" t="str">
        <f>'DHE14-1'!$D$5</f>
        <v>University of Missouri-Columbia</v>
      </c>
      <c r="E61" s="127" t="str">
        <f>'DHE14-1'!$D$6</f>
        <v>P4Y</v>
      </c>
      <c r="F61" s="127" t="str">
        <f>'DHE14-1'!A94</f>
        <v>Other</v>
      </c>
      <c r="G61" s="127" t="str">
        <f>'DHE14-1'!B94</f>
        <v>Loan</v>
      </c>
      <c r="H61" s="127" t="str">
        <f>'DHE14-1'!D94</f>
        <v>Non-Need-Based</v>
      </c>
      <c r="I61" s="127" t="str">
        <f>'DHE14-1'!C94</f>
        <v>Other</v>
      </c>
      <c r="J61" s="128">
        <f>'DHE14-1'!E94</f>
        <v>325</v>
      </c>
      <c r="K61" s="129">
        <f>'DHE14-1'!F94</f>
        <v>0</v>
      </c>
      <c r="L61" s="130">
        <f>'DHE14-1'!G94</f>
        <v>0</v>
      </c>
      <c r="M61" s="129">
        <f>'DHE14-1'!H94</f>
        <v>0</v>
      </c>
      <c r="N61" s="130">
        <f>'DHE14-1'!I94</f>
        <v>0</v>
      </c>
      <c r="O61" s="129">
        <f>'DHE14-1'!J94</f>
        <v>0</v>
      </c>
      <c r="P61" s="130">
        <f>'DHE14-1'!K94</f>
        <v>0</v>
      </c>
    </row>
    <row r="62" spans="1:16" x14ac:dyDescent="0.2">
      <c r="A62" s="126" t="str">
        <f>RIGHT('DHE14-1'!$D$8,4)</f>
        <v>2015</v>
      </c>
      <c r="B62" s="127" t="str">
        <f>VLOOKUP(D62,Institution!$A$2:$F$55,2,FALSE)</f>
        <v>178396</v>
      </c>
      <c r="C62" s="127" t="str">
        <f>VLOOKUP(D62,Institution!$A$2:$F$55,6,FALSE)</f>
        <v>1010</v>
      </c>
      <c r="D62" s="127" t="str">
        <f>'DHE14-1'!$D$5</f>
        <v>University of Missouri-Columbia</v>
      </c>
      <c r="E62" s="127" t="str">
        <f>'DHE14-1'!$D$6</f>
        <v>P4Y</v>
      </c>
      <c r="F62" s="127" t="str">
        <f>'DHE14-1'!A98</f>
        <v>Unduplicated Total</v>
      </c>
      <c r="G62" s="127" t="str">
        <f>'DHE14-1'!B98</f>
        <v>Need</v>
      </c>
      <c r="H62" s="127" t="str">
        <f>'DHE14-1'!D98</f>
        <v>Undup Need</v>
      </c>
      <c r="I62" s="127" t="str">
        <f>'DHE14-1'!C98</f>
        <v>Unduplicated number of students receiving need-based financial aid and total need-based dollars received from all sources</v>
      </c>
      <c r="J62" s="128">
        <f>'DHE14-1'!E98</f>
        <v>330</v>
      </c>
      <c r="K62" s="129">
        <f>'DHE14-1'!F98</f>
        <v>12068</v>
      </c>
      <c r="L62" s="130">
        <f>'DHE14-1'!G98</f>
        <v>89228029</v>
      </c>
      <c r="M62" s="129">
        <f>'DHE14-1'!H98</f>
        <v>822</v>
      </c>
      <c r="N62" s="130">
        <f>'DHE14-1'!I98</f>
        <v>2713569</v>
      </c>
      <c r="O62" s="129">
        <f>'DHE14-1'!J98</f>
        <v>12890</v>
      </c>
      <c r="P62" s="130">
        <f>'DHE14-1'!K98</f>
        <v>91941598</v>
      </c>
    </row>
    <row r="63" spans="1:16" x14ac:dyDescent="0.2">
      <c r="A63" s="126" t="str">
        <f>RIGHT('DHE14-1'!$D$8,4)</f>
        <v>2015</v>
      </c>
      <c r="B63" s="127" t="str">
        <f>VLOOKUP(D63,Institution!$A$2:$F$55,2,FALSE)</f>
        <v>178396</v>
      </c>
      <c r="C63" s="127" t="str">
        <f>VLOOKUP(D63,Institution!$A$2:$F$55,6,FALSE)</f>
        <v>1010</v>
      </c>
      <c r="D63" s="127" t="str">
        <f>'DHE14-1'!$D$5</f>
        <v>University of Missouri-Columbia</v>
      </c>
      <c r="E63" s="127" t="str">
        <f>'DHE14-1'!$D$6</f>
        <v>P4Y</v>
      </c>
      <c r="F63" s="127" t="str">
        <f>'DHE14-1'!A99</f>
        <v>Unduplicated Total</v>
      </c>
      <c r="G63" s="127" t="str">
        <f>'DHE14-1'!B99</f>
        <v>Total Aid</v>
      </c>
      <c r="H63" s="127" t="str">
        <f>'DHE14-1'!D99</f>
        <v>Undup Need and Non-Need</v>
      </c>
      <c r="I63" s="127" t="str">
        <f>'DHE14-1'!C99</f>
        <v>Unduplicated number of students receiving need-based and non-need-based  financial aid and total dollars received from all sources</v>
      </c>
      <c r="J63" s="128">
        <f>'DHE14-1'!E99</f>
        <v>340</v>
      </c>
      <c r="K63" s="129">
        <f>'DHE14-1'!F99</f>
        <v>21618</v>
      </c>
      <c r="L63" s="130">
        <f>'DHE14-1'!G99</f>
        <v>326950315</v>
      </c>
      <c r="M63" s="129">
        <f>'DHE14-1'!H99</f>
        <v>6938</v>
      </c>
      <c r="N63" s="130">
        <f>'DHE14-1'!I99</f>
        <v>140889924</v>
      </c>
      <c r="O63" s="129">
        <f>'DHE14-1'!J99</f>
        <v>28556</v>
      </c>
      <c r="P63" s="130">
        <f>'DHE14-1'!K99</f>
        <v>467840239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35"/>
  </cols>
  <sheetData/>
  <pageMargins left="0.25" right="0.25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295275</xdr:colOff>
                <xdr:row>58</xdr:row>
                <xdr:rowOff>76200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zoomScaleNormal="100" workbookViewId="0"/>
  </sheetViews>
  <sheetFormatPr defaultColWidth="9.140625"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25" right="0.25" top="0.75" bottom="0.75" header="0.3" footer="0.3"/>
  <pageSetup scale="74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73</xdr:row>
                <xdr:rowOff>123825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Instructions!Print_Area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2015-10-07T20:47:15Z</cp:lastPrinted>
  <dcterms:created xsi:type="dcterms:W3CDTF">2000-08-10T13:57:29Z</dcterms:created>
  <dcterms:modified xsi:type="dcterms:W3CDTF">2015-10-09T15:50:38Z</dcterms:modified>
</cp:coreProperties>
</file>