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60" yWindow="-75" windowWidth="11340" windowHeight="6480"/>
  </bookViews>
  <sheets>
    <sheet name="DHE14-1" sheetId="1" r:id="rId1"/>
    <sheet name="Institution" sheetId="2" state="hidden" r:id="rId2"/>
    <sheet name="Notes" sheetId="5" state="hidden" r:id="rId3"/>
    <sheet name="results" sheetId="6" state="hidden" r:id="rId4"/>
    <sheet name="Comments" sheetId="8" r:id="rId5"/>
    <sheet name="Instructions" sheetId="7" r:id="rId6"/>
  </sheets>
  <definedNames>
    <definedName name="_xlnm._FilterDatabase" localSheetId="3" hidden="1">results!$A$1:$P$61</definedName>
    <definedName name="inst2">Institution!$A$1:$A$55</definedName>
    <definedName name="Institution">Institution!$A$2:$E$55</definedName>
    <definedName name="instlist">Institution!$A$2:$A$55</definedName>
    <definedName name="OLE_LINK6" localSheetId="5">Instructions!$A$2</definedName>
    <definedName name="_xlnm.Print_Area" localSheetId="0">'DHE14-1'!$A$1:$L$110</definedName>
    <definedName name="Test">Institution!$A$1:$A$55</definedName>
  </definedNames>
  <calcPr calcId="145621"/>
</workbook>
</file>

<file path=xl/calcChain.xml><?xml version="1.0" encoding="utf-8"?>
<calcChain xmlns="http://schemas.openxmlformats.org/spreadsheetml/2006/main">
  <c r="J98" i="1" l="1"/>
  <c r="I98" i="1"/>
  <c r="F102" i="1" l="1"/>
  <c r="H102" i="1"/>
  <c r="G42" i="1"/>
  <c r="K48" i="1"/>
  <c r="K74" i="1" l="1"/>
  <c r="J74" i="1"/>
  <c r="K73" i="1"/>
  <c r="J73" i="1"/>
  <c r="N10" i="6" l="1"/>
  <c r="M10" i="6"/>
  <c r="L10" i="6"/>
  <c r="K10" i="6"/>
  <c r="J10" i="6"/>
  <c r="I10" i="6"/>
  <c r="H10" i="6"/>
  <c r="G10" i="6"/>
  <c r="F10" i="6"/>
  <c r="D10" i="6"/>
  <c r="C10" i="6" s="1"/>
  <c r="A10" i="6"/>
  <c r="N9" i="6"/>
  <c r="M9" i="6"/>
  <c r="L9" i="6"/>
  <c r="K9" i="6"/>
  <c r="J9" i="6"/>
  <c r="I9" i="6"/>
  <c r="H9" i="6"/>
  <c r="G9" i="6"/>
  <c r="F9" i="6"/>
  <c r="D9" i="6"/>
  <c r="C9" i="6" s="1"/>
  <c r="A9" i="6"/>
  <c r="K23" i="1"/>
  <c r="P10" i="6" s="1"/>
  <c r="J23" i="1"/>
  <c r="O10" i="6" s="1"/>
  <c r="K22" i="1"/>
  <c r="P9" i="6" s="1"/>
  <c r="J22" i="1"/>
  <c r="O9" i="6" s="1"/>
  <c r="K66" i="1"/>
  <c r="J66" i="1"/>
  <c r="H101" i="1"/>
  <c r="H100" i="1"/>
  <c r="F100" i="1"/>
  <c r="F101" i="1"/>
  <c r="B9" i="6" l="1"/>
  <c r="B10" i="6"/>
  <c r="G7" i="6"/>
  <c r="K4" i="6"/>
  <c r="A58" i="6"/>
  <c r="D58" i="6"/>
  <c r="B58" i="6" s="1"/>
  <c r="F58" i="6"/>
  <c r="G58" i="6"/>
  <c r="H58" i="6"/>
  <c r="I58" i="6"/>
  <c r="J58" i="6"/>
  <c r="K58" i="6"/>
  <c r="L58" i="6"/>
  <c r="M58" i="6"/>
  <c r="N58" i="6"/>
  <c r="A59" i="6"/>
  <c r="D59" i="6"/>
  <c r="B59" i="6" s="1"/>
  <c r="F59" i="6"/>
  <c r="G59" i="6"/>
  <c r="H59" i="6"/>
  <c r="I59" i="6"/>
  <c r="J59" i="6"/>
  <c r="K59" i="6"/>
  <c r="L59" i="6"/>
  <c r="M59" i="6"/>
  <c r="N59" i="6"/>
  <c r="A60" i="6"/>
  <c r="D60" i="6"/>
  <c r="B60" i="6" s="1"/>
  <c r="F60" i="6"/>
  <c r="G60" i="6"/>
  <c r="H60" i="6"/>
  <c r="I60" i="6"/>
  <c r="J60" i="6"/>
  <c r="K60" i="6"/>
  <c r="M60" i="6"/>
  <c r="N60" i="6"/>
  <c r="A61" i="6"/>
  <c r="D61" i="6"/>
  <c r="B61" i="6" s="1"/>
  <c r="F61" i="6"/>
  <c r="G61" i="6"/>
  <c r="H61" i="6"/>
  <c r="I61" i="6"/>
  <c r="J61" i="6"/>
  <c r="K61" i="6"/>
  <c r="M61" i="6"/>
  <c r="A51" i="6"/>
  <c r="D51" i="6"/>
  <c r="B51" i="6" s="1"/>
  <c r="F51" i="6"/>
  <c r="G51" i="6"/>
  <c r="H51" i="6"/>
  <c r="I51" i="6"/>
  <c r="J51" i="6"/>
  <c r="K51" i="6"/>
  <c r="L51" i="6"/>
  <c r="M51" i="6"/>
  <c r="N51" i="6"/>
  <c r="A52" i="6"/>
  <c r="D52" i="6"/>
  <c r="B52" i="6" s="1"/>
  <c r="F52" i="6"/>
  <c r="G52" i="6"/>
  <c r="H52" i="6"/>
  <c r="I52" i="6"/>
  <c r="J52" i="6"/>
  <c r="K52" i="6"/>
  <c r="L52" i="6"/>
  <c r="M52" i="6"/>
  <c r="N52" i="6"/>
  <c r="A53" i="6"/>
  <c r="D53" i="6"/>
  <c r="B53" i="6" s="1"/>
  <c r="F53" i="6"/>
  <c r="G53" i="6"/>
  <c r="H53" i="6"/>
  <c r="I53" i="6"/>
  <c r="J53" i="6"/>
  <c r="K53" i="6"/>
  <c r="L53" i="6"/>
  <c r="M53" i="6"/>
  <c r="N53" i="6"/>
  <c r="O53" i="6"/>
  <c r="P53" i="6"/>
  <c r="A54" i="6"/>
  <c r="D54" i="6"/>
  <c r="B54" i="6" s="1"/>
  <c r="F54" i="6"/>
  <c r="G54" i="6"/>
  <c r="H54" i="6"/>
  <c r="I54" i="6"/>
  <c r="J54" i="6"/>
  <c r="K54" i="6"/>
  <c r="L54" i="6"/>
  <c r="M54" i="6"/>
  <c r="N54" i="6"/>
  <c r="O54" i="6"/>
  <c r="P54" i="6"/>
  <c r="A55" i="6"/>
  <c r="D55" i="6"/>
  <c r="B55" i="6" s="1"/>
  <c r="F55" i="6"/>
  <c r="G55" i="6"/>
  <c r="H55" i="6"/>
  <c r="I55" i="6"/>
  <c r="J55" i="6"/>
  <c r="K55" i="6"/>
  <c r="L55" i="6"/>
  <c r="M55" i="6"/>
  <c r="N55" i="6"/>
  <c r="O55" i="6"/>
  <c r="A56" i="6"/>
  <c r="D56" i="6"/>
  <c r="B56" i="6" s="1"/>
  <c r="F56" i="6"/>
  <c r="G56" i="6"/>
  <c r="H56" i="6"/>
  <c r="I56" i="6"/>
  <c r="J56" i="6"/>
  <c r="K56" i="6"/>
  <c r="L56" i="6"/>
  <c r="M56" i="6"/>
  <c r="N56" i="6"/>
  <c r="A57" i="6"/>
  <c r="D57" i="6"/>
  <c r="B57" i="6" s="1"/>
  <c r="F57" i="6"/>
  <c r="G57" i="6"/>
  <c r="H57" i="6"/>
  <c r="I57" i="6"/>
  <c r="J57" i="6"/>
  <c r="K57" i="6"/>
  <c r="L57" i="6"/>
  <c r="M57" i="6"/>
  <c r="N57" i="6"/>
  <c r="A39" i="6"/>
  <c r="D39" i="6"/>
  <c r="B39" i="6" s="1"/>
  <c r="F39" i="6"/>
  <c r="G39" i="6"/>
  <c r="H39" i="6"/>
  <c r="I39" i="6"/>
  <c r="J39" i="6"/>
  <c r="K39" i="6"/>
  <c r="L39" i="6"/>
  <c r="M39" i="6"/>
  <c r="N39" i="6"/>
  <c r="A40" i="6"/>
  <c r="D40" i="6"/>
  <c r="B40" i="6" s="1"/>
  <c r="F40" i="6"/>
  <c r="G40" i="6"/>
  <c r="H40" i="6"/>
  <c r="I40" i="6"/>
  <c r="J40" i="6"/>
  <c r="K40" i="6"/>
  <c r="L40" i="6"/>
  <c r="M40" i="6"/>
  <c r="N40" i="6"/>
  <c r="A41" i="6"/>
  <c r="D41" i="6"/>
  <c r="B41" i="6" s="1"/>
  <c r="F41" i="6"/>
  <c r="G41" i="6"/>
  <c r="H41" i="6"/>
  <c r="I41" i="6"/>
  <c r="J41" i="6"/>
  <c r="K41" i="6"/>
  <c r="L41" i="6"/>
  <c r="M41" i="6"/>
  <c r="N41" i="6"/>
  <c r="O41" i="6"/>
  <c r="P41" i="6"/>
  <c r="A42" i="6"/>
  <c r="D42" i="6"/>
  <c r="B42" i="6" s="1"/>
  <c r="F42" i="6"/>
  <c r="G42" i="6"/>
  <c r="H42" i="6"/>
  <c r="I42" i="6"/>
  <c r="J42" i="6"/>
  <c r="K42" i="6"/>
  <c r="L42" i="6"/>
  <c r="M42" i="6"/>
  <c r="N42" i="6"/>
  <c r="A43" i="6"/>
  <c r="D43" i="6"/>
  <c r="B43" i="6" s="1"/>
  <c r="F43" i="6"/>
  <c r="G43" i="6"/>
  <c r="H43" i="6"/>
  <c r="I43" i="6"/>
  <c r="J43" i="6"/>
  <c r="K43" i="6"/>
  <c r="L43" i="6"/>
  <c r="M43" i="6"/>
  <c r="N43" i="6"/>
  <c r="A44" i="6"/>
  <c r="D44" i="6"/>
  <c r="B44" i="6" s="1"/>
  <c r="F44" i="6"/>
  <c r="G44" i="6"/>
  <c r="H44" i="6"/>
  <c r="I44" i="6"/>
  <c r="J44" i="6"/>
  <c r="K44" i="6"/>
  <c r="L44" i="6"/>
  <c r="M44" i="6"/>
  <c r="N44" i="6"/>
  <c r="A45" i="6"/>
  <c r="D45" i="6"/>
  <c r="B45" i="6" s="1"/>
  <c r="F45" i="6"/>
  <c r="G45" i="6"/>
  <c r="H45" i="6"/>
  <c r="I45" i="6"/>
  <c r="J45" i="6"/>
  <c r="K45" i="6"/>
  <c r="L45" i="6"/>
  <c r="M45" i="6"/>
  <c r="N45" i="6"/>
  <c r="A46" i="6"/>
  <c r="D46" i="6"/>
  <c r="B46" i="6" s="1"/>
  <c r="F46" i="6"/>
  <c r="G46" i="6"/>
  <c r="H46" i="6"/>
  <c r="I46" i="6"/>
  <c r="J46" i="6"/>
  <c r="K46" i="6"/>
  <c r="L46" i="6"/>
  <c r="M46" i="6"/>
  <c r="N46" i="6"/>
  <c r="A47" i="6"/>
  <c r="D47" i="6"/>
  <c r="B47" i="6" s="1"/>
  <c r="F47" i="6"/>
  <c r="G47" i="6"/>
  <c r="H47" i="6"/>
  <c r="I47" i="6"/>
  <c r="J47" i="6"/>
  <c r="K47" i="6"/>
  <c r="L47" i="6"/>
  <c r="M47" i="6"/>
  <c r="N47" i="6"/>
  <c r="A48" i="6"/>
  <c r="D48" i="6"/>
  <c r="B48" i="6" s="1"/>
  <c r="F48" i="6"/>
  <c r="G48" i="6"/>
  <c r="H48" i="6"/>
  <c r="I48" i="6"/>
  <c r="J48" i="6"/>
  <c r="K48" i="6"/>
  <c r="L48" i="6"/>
  <c r="M48" i="6"/>
  <c r="N48" i="6"/>
  <c r="A49" i="6"/>
  <c r="D49" i="6"/>
  <c r="B49" i="6" s="1"/>
  <c r="F49" i="6"/>
  <c r="G49" i="6"/>
  <c r="H49" i="6"/>
  <c r="I49" i="6"/>
  <c r="J49" i="6"/>
  <c r="K49" i="6"/>
  <c r="L49" i="6"/>
  <c r="M49" i="6"/>
  <c r="N49" i="6"/>
  <c r="A50" i="6"/>
  <c r="D50" i="6"/>
  <c r="B50" i="6" s="1"/>
  <c r="F50" i="6"/>
  <c r="G50" i="6"/>
  <c r="H50" i="6"/>
  <c r="I50" i="6"/>
  <c r="J50" i="6"/>
  <c r="K50" i="6"/>
  <c r="L50" i="6"/>
  <c r="M50" i="6"/>
  <c r="N50" i="6"/>
  <c r="A34" i="6"/>
  <c r="D34" i="6"/>
  <c r="B34" i="6" s="1"/>
  <c r="F34" i="6"/>
  <c r="G34" i="6"/>
  <c r="H34" i="6"/>
  <c r="I34" i="6"/>
  <c r="J34" i="6"/>
  <c r="K34" i="6"/>
  <c r="L34" i="6"/>
  <c r="M34" i="6"/>
  <c r="N34" i="6"/>
  <c r="A35" i="6"/>
  <c r="D35" i="6"/>
  <c r="B35" i="6" s="1"/>
  <c r="F35" i="6"/>
  <c r="G35" i="6"/>
  <c r="H35" i="6"/>
  <c r="I35" i="6"/>
  <c r="J35" i="6"/>
  <c r="K35" i="6"/>
  <c r="L35" i="6"/>
  <c r="M35" i="6"/>
  <c r="N35" i="6"/>
  <c r="A36" i="6"/>
  <c r="D36" i="6"/>
  <c r="B36" i="6" s="1"/>
  <c r="F36" i="6"/>
  <c r="G36" i="6"/>
  <c r="H36" i="6"/>
  <c r="I36" i="6"/>
  <c r="J36" i="6"/>
  <c r="K36" i="6"/>
  <c r="L36" i="6"/>
  <c r="M36" i="6"/>
  <c r="N36" i="6"/>
  <c r="A37" i="6"/>
  <c r="D37" i="6"/>
  <c r="B37" i="6" s="1"/>
  <c r="F37" i="6"/>
  <c r="G37" i="6"/>
  <c r="H37" i="6"/>
  <c r="I37" i="6"/>
  <c r="J37" i="6"/>
  <c r="K37" i="6"/>
  <c r="L37" i="6"/>
  <c r="M37" i="6"/>
  <c r="N37" i="6"/>
  <c r="A38" i="6"/>
  <c r="D38" i="6"/>
  <c r="B38" i="6" s="1"/>
  <c r="F38" i="6"/>
  <c r="G38" i="6"/>
  <c r="H38" i="6"/>
  <c r="I38" i="6"/>
  <c r="J38" i="6"/>
  <c r="K38" i="6"/>
  <c r="L38" i="6"/>
  <c r="M38" i="6"/>
  <c r="N38" i="6"/>
  <c r="A28" i="6"/>
  <c r="D28" i="6"/>
  <c r="B28" i="6" s="1"/>
  <c r="F28" i="6"/>
  <c r="G28" i="6"/>
  <c r="H28" i="6"/>
  <c r="I28" i="6"/>
  <c r="J28" i="6"/>
  <c r="K28" i="6"/>
  <c r="L28" i="6"/>
  <c r="M28" i="6"/>
  <c r="N28" i="6"/>
  <c r="A29" i="6"/>
  <c r="D29" i="6"/>
  <c r="B29" i="6" s="1"/>
  <c r="F29" i="6"/>
  <c r="G29" i="6"/>
  <c r="H29" i="6"/>
  <c r="I29" i="6"/>
  <c r="J29" i="6"/>
  <c r="K29" i="6"/>
  <c r="L29" i="6"/>
  <c r="M29" i="6"/>
  <c r="N29" i="6"/>
  <c r="A30" i="6"/>
  <c r="D30" i="6"/>
  <c r="B30" i="6" s="1"/>
  <c r="F30" i="6"/>
  <c r="G30" i="6"/>
  <c r="H30" i="6"/>
  <c r="I30" i="6"/>
  <c r="J30" i="6"/>
  <c r="K30" i="6"/>
  <c r="L30" i="6"/>
  <c r="M30" i="6"/>
  <c r="N30" i="6"/>
  <c r="A31" i="6"/>
  <c r="D31" i="6"/>
  <c r="B31" i="6" s="1"/>
  <c r="F31" i="6"/>
  <c r="G31" i="6"/>
  <c r="H31" i="6"/>
  <c r="I31" i="6"/>
  <c r="J31" i="6"/>
  <c r="K31" i="6"/>
  <c r="L31" i="6"/>
  <c r="M31" i="6"/>
  <c r="N31" i="6"/>
  <c r="A32" i="6"/>
  <c r="D32" i="6"/>
  <c r="B32" i="6" s="1"/>
  <c r="F32" i="6"/>
  <c r="G32" i="6"/>
  <c r="H32" i="6"/>
  <c r="I32" i="6"/>
  <c r="J32" i="6"/>
  <c r="K32" i="6"/>
  <c r="L32" i="6"/>
  <c r="M32" i="6"/>
  <c r="N32" i="6"/>
  <c r="A33" i="6"/>
  <c r="D33" i="6"/>
  <c r="B33" i="6" s="1"/>
  <c r="F33" i="6"/>
  <c r="G33" i="6"/>
  <c r="H33" i="6"/>
  <c r="I33" i="6"/>
  <c r="J33" i="6"/>
  <c r="K33" i="6"/>
  <c r="L33" i="6"/>
  <c r="M33" i="6"/>
  <c r="N33" i="6"/>
  <c r="A3" i="6"/>
  <c r="D3" i="6"/>
  <c r="B3" i="6" s="1"/>
  <c r="F3" i="6"/>
  <c r="G3" i="6"/>
  <c r="H3" i="6"/>
  <c r="I3" i="6"/>
  <c r="J3" i="6"/>
  <c r="K3" i="6"/>
  <c r="L3" i="6"/>
  <c r="M3" i="6"/>
  <c r="N3" i="6"/>
  <c r="A4" i="6"/>
  <c r="D4" i="6"/>
  <c r="B4" i="6" s="1"/>
  <c r="F4" i="6"/>
  <c r="G4" i="6"/>
  <c r="H4" i="6"/>
  <c r="I4" i="6"/>
  <c r="J4" i="6"/>
  <c r="L4" i="6"/>
  <c r="M4" i="6"/>
  <c r="N4" i="6"/>
  <c r="A5" i="6"/>
  <c r="D5" i="6"/>
  <c r="B5" i="6" s="1"/>
  <c r="F5" i="6"/>
  <c r="G5" i="6"/>
  <c r="H5" i="6"/>
  <c r="I5" i="6"/>
  <c r="J5" i="6"/>
  <c r="K5" i="6"/>
  <c r="L5" i="6"/>
  <c r="M5" i="6"/>
  <c r="N5" i="6"/>
  <c r="A6" i="6"/>
  <c r="D6" i="6"/>
  <c r="B6" i="6" s="1"/>
  <c r="F6" i="6"/>
  <c r="G6" i="6"/>
  <c r="H6" i="6"/>
  <c r="I6" i="6"/>
  <c r="J6" i="6"/>
  <c r="K6" i="6"/>
  <c r="L6" i="6"/>
  <c r="M6" i="6"/>
  <c r="N6" i="6"/>
  <c r="A7" i="6"/>
  <c r="D7" i="6"/>
  <c r="B7" i="6" s="1"/>
  <c r="F7" i="6"/>
  <c r="H7" i="6"/>
  <c r="I7" i="6"/>
  <c r="J7" i="6"/>
  <c r="K7" i="6"/>
  <c r="L7" i="6"/>
  <c r="M7" i="6"/>
  <c r="N7" i="6"/>
  <c r="A8" i="6"/>
  <c r="D8" i="6"/>
  <c r="B8" i="6" s="1"/>
  <c r="F8" i="6"/>
  <c r="G8" i="6"/>
  <c r="H8" i="6"/>
  <c r="I8" i="6"/>
  <c r="J8" i="6"/>
  <c r="K8" i="6"/>
  <c r="L8" i="6"/>
  <c r="M8" i="6"/>
  <c r="N8" i="6"/>
  <c r="A11" i="6"/>
  <c r="D11" i="6"/>
  <c r="B11" i="6" s="1"/>
  <c r="F11" i="6"/>
  <c r="G11" i="6"/>
  <c r="H11" i="6"/>
  <c r="I11" i="6"/>
  <c r="J11" i="6"/>
  <c r="K11" i="6"/>
  <c r="L11" i="6"/>
  <c r="M11" i="6"/>
  <c r="N11" i="6"/>
  <c r="A12" i="6"/>
  <c r="D12" i="6"/>
  <c r="B12" i="6" s="1"/>
  <c r="F12" i="6"/>
  <c r="G12" i="6"/>
  <c r="H12" i="6"/>
  <c r="I12" i="6"/>
  <c r="J12" i="6"/>
  <c r="K12" i="6"/>
  <c r="L12" i="6"/>
  <c r="M12" i="6"/>
  <c r="N12" i="6"/>
  <c r="A13" i="6"/>
  <c r="D13" i="6"/>
  <c r="B13" i="6" s="1"/>
  <c r="F13" i="6"/>
  <c r="G13" i="6"/>
  <c r="H13" i="6"/>
  <c r="I13" i="6"/>
  <c r="J13" i="6"/>
  <c r="K13" i="6"/>
  <c r="L13" i="6"/>
  <c r="M13" i="6"/>
  <c r="N13" i="6"/>
  <c r="A14" i="6"/>
  <c r="D14" i="6"/>
  <c r="B14" i="6" s="1"/>
  <c r="F14" i="6"/>
  <c r="G14" i="6"/>
  <c r="H14" i="6"/>
  <c r="I14" i="6"/>
  <c r="J14" i="6"/>
  <c r="K14" i="6"/>
  <c r="L14" i="6"/>
  <c r="M14" i="6"/>
  <c r="N14" i="6"/>
  <c r="A15" i="6"/>
  <c r="D15" i="6"/>
  <c r="B15" i="6" s="1"/>
  <c r="F15" i="6"/>
  <c r="G15" i="6"/>
  <c r="H15" i="6"/>
  <c r="I15" i="6"/>
  <c r="J15" i="6"/>
  <c r="K15" i="6"/>
  <c r="L15" i="6"/>
  <c r="M15" i="6"/>
  <c r="N15" i="6"/>
  <c r="A16" i="6"/>
  <c r="D16" i="6"/>
  <c r="B16" i="6" s="1"/>
  <c r="F16" i="6"/>
  <c r="G16" i="6"/>
  <c r="H16" i="6"/>
  <c r="I16" i="6"/>
  <c r="J16" i="6"/>
  <c r="K16" i="6"/>
  <c r="L16" i="6"/>
  <c r="M16" i="6"/>
  <c r="N16" i="6"/>
  <c r="A17" i="6"/>
  <c r="D17" i="6"/>
  <c r="B17" i="6" s="1"/>
  <c r="F17" i="6"/>
  <c r="G17" i="6"/>
  <c r="H17" i="6"/>
  <c r="I17" i="6"/>
  <c r="J17" i="6"/>
  <c r="K17" i="6"/>
  <c r="L17" i="6"/>
  <c r="M17" i="6"/>
  <c r="N17" i="6"/>
  <c r="A18" i="6"/>
  <c r="D18" i="6"/>
  <c r="B18" i="6" s="1"/>
  <c r="F18" i="6"/>
  <c r="G18" i="6"/>
  <c r="H18" i="6"/>
  <c r="I18" i="6"/>
  <c r="J18" i="6"/>
  <c r="K18" i="6"/>
  <c r="L18" i="6"/>
  <c r="M18" i="6"/>
  <c r="N18" i="6"/>
  <c r="A19" i="6"/>
  <c r="D19" i="6"/>
  <c r="B19" i="6" s="1"/>
  <c r="F19" i="6"/>
  <c r="G19" i="6"/>
  <c r="H19" i="6"/>
  <c r="I19" i="6"/>
  <c r="J19" i="6"/>
  <c r="K19" i="6"/>
  <c r="L19" i="6"/>
  <c r="M19" i="6"/>
  <c r="N19" i="6"/>
  <c r="A20" i="6"/>
  <c r="D20" i="6"/>
  <c r="B20" i="6" s="1"/>
  <c r="F20" i="6"/>
  <c r="G20" i="6"/>
  <c r="H20" i="6"/>
  <c r="I20" i="6"/>
  <c r="J20" i="6"/>
  <c r="K20" i="6"/>
  <c r="L20" i="6"/>
  <c r="M20" i="6"/>
  <c r="N20" i="6"/>
  <c r="A21" i="6"/>
  <c r="D21" i="6"/>
  <c r="B21" i="6" s="1"/>
  <c r="F21" i="6"/>
  <c r="G21" i="6"/>
  <c r="H21" i="6"/>
  <c r="I21" i="6"/>
  <c r="J21" i="6"/>
  <c r="K21" i="6"/>
  <c r="L21" i="6"/>
  <c r="M21" i="6"/>
  <c r="N21" i="6"/>
  <c r="A22" i="6"/>
  <c r="D22" i="6"/>
  <c r="B22" i="6" s="1"/>
  <c r="F22" i="6"/>
  <c r="G22" i="6"/>
  <c r="H22" i="6"/>
  <c r="I22" i="6"/>
  <c r="J22" i="6"/>
  <c r="K22" i="6"/>
  <c r="L22" i="6"/>
  <c r="M22" i="6"/>
  <c r="N22" i="6"/>
  <c r="A23" i="6"/>
  <c r="D23" i="6"/>
  <c r="B23" i="6" s="1"/>
  <c r="F23" i="6"/>
  <c r="G23" i="6"/>
  <c r="H23" i="6"/>
  <c r="I23" i="6"/>
  <c r="J23" i="6"/>
  <c r="K23" i="6"/>
  <c r="L23" i="6"/>
  <c r="M23" i="6"/>
  <c r="N23" i="6"/>
  <c r="A24" i="6"/>
  <c r="D24" i="6"/>
  <c r="B24" i="6" s="1"/>
  <c r="F24" i="6"/>
  <c r="G24" i="6"/>
  <c r="H24" i="6"/>
  <c r="I24" i="6"/>
  <c r="J24" i="6"/>
  <c r="K24" i="6"/>
  <c r="L24" i="6"/>
  <c r="M24" i="6"/>
  <c r="N24" i="6"/>
  <c r="A25" i="6"/>
  <c r="D25" i="6"/>
  <c r="B25" i="6" s="1"/>
  <c r="F25" i="6"/>
  <c r="G25" i="6"/>
  <c r="H25" i="6"/>
  <c r="I25" i="6"/>
  <c r="J25" i="6"/>
  <c r="K25" i="6"/>
  <c r="L25" i="6"/>
  <c r="M25" i="6"/>
  <c r="N25" i="6"/>
  <c r="A26" i="6"/>
  <c r="D26" i="6"/>
  <c r="B26" i="6" s="1"/>
  <c r="F26" i="6"/>
  <c r="G26" i="6"/>
  <c r="H26" i="6"/>
  <c r="I26" i="6"/>
  <c r="J26" i="6"/>
  <c r="K26" i="6"/>
  <c r="L26" i="6"/>
  <c r="M26" i="6"/>
  <c r="N26" i="6"/>
  <c r="A27" i="6"/>
  <c r="D27" i="6"/>
  <c r="B27" i="6" s="1"/>
  <c r="F27" i="6"/>
  <c r="G27" i="6"/>
  <c r="H27" i="6"/>
  <c r="I27" i="6"/>
  <c r="J27" i="6"/>
  <c r="K27" i="6"/>
  <c r="L27" i="6"/>
  <c r="M27" i="6"/>
  <c r="N27" i="6"/>
  <c r="O27" i="6"/>
  <c r="D2" i="6"/>
  <c r="C2" i="6" s="1"/>
  <c r="A2" i="6"/>
  <c r="N2" i="6"/>
  <c r="M2" i="6"/>
  <c r="L2" i="6"/>
  <c r="K2" i="6"/>
  <c r="J2" i="6"/>
  <c r="I2" i="6"/>
  <c r="H2" i="6"/>
  <c r="G2" i="6"/>
  <c r="F2" i="6"/>
  <c r="D6" i="1"/>
  <c r="E61" i="6" l="1"/>
  <c r="E10" i="6"/>
  <c r="E9" i="6"/>
  <c r="B2" i="6"/>
  <c r="C38" i="6"/>
  <c r="E2" i="6"/>
  <c r="E27" i="6"/>
  <c r="E26" i="6"/>
  <c r="E25" i="6"/>
  <c r="C25" i="6"/>
  <c r="C8" i="6"/>
  <c r="C45" i="6"/>
  <c r="C57" i="6"/>
  <c r="C61" i="6"/>
  <c r="E16" i="6"/>
  <c r="E15" i="6"/>
  <c r="E14" i="6"/>
  <c r="E13" i="6"/>
  <c r="E12" i="6"/>
  <c r="E11" i="6"/>
  <c r="E8" i="6"/>
  <c r="E31" i="6"/>
  <c r="E30" i="6"/>
  <c r="E29" i="6"/>
  <c r="E28" i="6"/>
  <c r="E38" i="6"/>
  <c r="E44" i="6"/>
  <c r="E43" i="6"/>
  <c r="E42" i="6"/>
  <c r="E41" i="6"/>
  <c r="E40" i="6"/>
  <c r="E39" i="6"/>
  <c r="E57" i="6"/>
  <c r="E60" i="6"/>
  <c r="E59" i="6"/>
  <c r="E58" i="6"/>
  <c r="E24" i="6"/>
  <c r="E23" i="6"/>
  <c r="E22" i="6"/>
  <c r="E21" i="6"/>
  <c r="E20" i="6"/>
  <c r="E19" i="6"/>
  <c r="E18" i="6"/>
  <c r="E17" i="6"/>
  <c r="C17" i="6"/>
  <c r="E7" i="6"/>
  <c r="E6" i="6"/>
  <c r="E5" i="6"/>
  <c r="E4" i="6"/>
  <c r="E3" i="6"/>
  <c r="E33" i="6"/>
  <c r="E32" i="6"/>
  <c r="C32" i="6"/>
  <c r="E37" i="6"/>
  <c r="E36" i="6"/>
  <c r="E35" i="6"/>
  <c r="E34" i="6"/>
  <c r="E50" i="6"/>
  <c r="E49" i="6"/>
  <c r="E48" i="6"/>
  <c r="E47" i="6"/>
  <c r="E46" i="6"/>
  <c r="E45" i="6"/>
  <c r="E56" i="6"/>
  <c r="E55" i="6"/>
  <c r="E54" i="6"/>
  <c r="E53" i="6"/>
  <c r="E52" i="6"/>
  <c r="E51" i="6"/>
  <c r="C27" i="6"/>
  <c r="C21" i="6"/>
  <c r="C13" i="6"/>
  <c r="C4" i="6"/>
  <c r="C28" i="6"/>
  <c r="C49" i="6"/>
  <c r="C41" i="6"/>
  <c r="C54" i="6"/>
  <c r="C26" i="6"/>
  <c r="C23" i="6"/>
  <c r="C19" i="6"/>
  <c r="C15" i="6"/>
  <c r="C12" i="6"/>
  <c r="C6" i="6"/>
  <c r="C33" i="6"/>
  <c r="C30" i="6"/>
  <c r="C36" i="6"/>
  <c r="C47" i="6"/>
  <c r="C43" i="6"/>
  <c r="C39" i="6"/>
  <c r="C55" i="6"/>
  <c r="C52" i="6"/>
  <c r="C24" i="6"/>
  <c r="C22" i="6"/>
  <c r="C20" i="6"/>
  <c r="C18" i="6"/>
  <c r="C16" i="6"/>
  <c r="C14" i="6"/>
  <c r="C11" i="6"/>
  <c r="C7" i="6"/>
  <c r="C5" i="6"/>
  <c r="C3" i="6"/>
  <c r="C31" i="6"/>
  <c r="C29" i="6"/>
  <c r="C37" i="6"/>
  <c r="C35" i="6"/>
  <c r="C34" i="6"/>
  <c r="C50" i="6"/>
  <c r="C48" i="6"/>
  <c r="C46" i="6"/>
  <c r="C44" i="6"/>
  <c r="C42" i="6"/>
  <c r="C40" i="6"/>
  <c r="C56" i="6"/>
  <c r="C53" i="6"/>
  <c r="C51" i="6"/>
  <c r="C60" i="6"/>
  <c r="C59" i="6"/>
  <c r="C58" i="6"/>
  <c r="G98" i="1" l="1"/>
  <c r="L60" i="6" s="1"/>
  <c r="G83" i="1"/>
  <c r="I95" i="1" l="1"/>
  <c r="H95" i="1"/>
  <c r="G95" i="1"/>
  <c r="I83" i="1"/>
  <c r="H83" i="1"/>
  <c r="K94" i="1"/>
  <c r="P59" i="6" s="1"/>
  <c r="J94" i="1"/>
  <c r="O59" i="6" s="1"/>
  <c r="K72" i="1"/>
  <c r="P47" i="6" s="1"/>
  <c r="J72" i="1"/>
  <c r="O47" i="6" s="1"/>
  <c r="K21" i="1"/>
  <c r="P8" i="6" s="1"/>
  <c r="J21" i="1"/>
  <c r="O8" i="6" s="1"/>
  <c r="I42" i="1" l="1"/>
  <c r="K39" i="1"/>
  <c r="P25" i="6" s="1"/>
  <c r="J39" i="1"/>
  <c r="O25" i="6" s="1"/>
  <c r="K38" i="1"/>
  <c r="P24" i="6" s="1"/>
  <c r="J38" i="1"/>
  <c r="O24" i="6" s="1"/>
  <c r="K89" i="1"/>
  <c r="P56" i="6" s="1"/>
  <c r="J89" i="1"/>
  <c r="O56" i="6" s="1"/>
  <c r="K90" i="1"/>
  <c r="P57" i="6" s="1"/>
  <c r="O57" i="6"/>
  <c r="K76" i="1"/>
  <c r="P49" i="6" s="1"/>
  <c r="J76" i="1"/>
  <c r="O49" i="6" s="1"/>
  <c r="K64" i="1"/>
  <c r="P39" i="6" s="1"/>
  <c r="J64" i="1"/>
  <c r="O39" i="6" s="1"/>
  <c r="K25" i="1"/>
  <c r="P12" i="6" s="1"/>
  <c r="J25" i="1"/>
  <c r="O12" i="6" s="1"/>
  <c r="K68" i="1"/>
  <c r="P43" i="6" s="1"/>
  <c r="J68" i="1"/>
  <c r="O43" i="6" s="1"/>
  <c r="K18" i="1" l="1"/>
  <c r="P5" i="6" s="1"/>
  <c r="J18" i="1"/>
  <c r="O5" i="6" s="1"/>
  <c r="K31" i="1"/>
  <c r="P17" i="6" s="1"/>
  <c r="J31" i="1"/>
  <c r="O17" i="6" s="1"/>
  <c r="K80" i="1"/>
  <c r="P52" i="6" s="1"/>
  <c r="J80" i="1"/>
  <c r="O52" i="6" s="1"/>
  <c r="J17" i="1" l="1"/>
  <c r="O4" i="6" s="1"/>
  <c r="K17" i="1"/>
  <c r="P4" i="6" s="1"/>
  <c r="K20" i="1"/>
  <c r="P7" i="6" s="1"/>
  <c r="J20" i="1"/>
  <c r="O7" i="6" s="1"/>
  <c r="I58" i="1"/>
  <c r="I99" i="1" s="1"/>
  <c r="N61" i="6" s="1"/>
  <c r="H103" i="1"/>
  <c r="G58" i="1"/>
  <c r="G99" i="1" s="1"/>
  <c r="L61" i="6" s="1"/>
  <c r="F103" i="1"/>
  <c r="K43" i="1"/>
  <c r="P27" i="6" s="1"/>
  <c r="K62" i="1"/>
  <c r="P37" i="6" s="1"/>
  <c r="J62" i="1"/>
  <c r="O37" i="6" s="1"/>
  <c r="K15" i="1"/>
  <c r="P2" i="6" s="1"/>
  <c r="J15" i="1"/>
  <c r="O2" i="6" s="1"/>
  <c r="K92" i="1"/>
  <c r="J92" i="1"/>
  <c r="K63" i="1"/>
  <c r="P38" i="6" s="1"/>
  <c r="J63" i="1"/>
  <c r="O38" i="6" s="1"/>
  <c r="K65" i="1"/>
  <c r="P40" i="6" s="1"/>
  <c r="K70" i="1"/>
  <c r="P45" i="6" s="1"/>
  <c r="K67" i="1"/>
  <c r="P42" i="6" s="1"/>
  <c r="K69" i="1"/>
  <c r="P44" i="6" s="1"/>
  <c r="K71" i="1"/>
  <c r="P46" i="6" s="1"/>
  <c r="K75" i="1"/>
  <c r="P48" i="6" s="1"/>
  <c r="K79" i="1"/>
  <c r="P51" i="6" s="1"/>
  <c r="K77" i="1"/>
  <c r="P50" i="6" s="1"/>
  <c r="J65" i="1"/>
  <c r="O40" i="6" s="1"/>
  <c r="J70" i="1"/>
  <c r="O45" i="6" s="1"/>
  <c r="J67" i="1"/>
  <c r="O42" i="6" s="1"/>
  <c r="J69" i="1"/>
  <c r="O44" i="6" s="1"/>
  <c r="J71" i="1"/>
  <c r="O46" i="6" s="1"/>
  <c r="J75" i="1"/>
  <c r="O48" i="6" s="1"/>
  <c r="J79" i="1"/>
  <c r="O51" i="6" s="1"/>
  <c r="J77" i="1"/>
  <c r="O50" i="6" s="1"/>
  <c r="K47" i="1"/>
  <c r="P28" i="6" s="1"/>
  <c r="P29" i="6"/>
  <c r="K49" i="1"/>
  <c r="P30" i="6" s="1"/>
  <c r="K50" i="1"/>
  <c r="P31" i="6" s="1"/>
  <c r="K51" i="1"/>
  <c r="P32" i="6" s="1"/>
  <c r="K53" i="1"/>
  <c r="P33" i="6" s="1"/>
  <c r="K54" i="1"/>
  <c r="P34" i="6" s="1"/>
  <c r="K56" i="1"/>
  <c r="P35" i="6" s="1"/>
  <c r="K57" i="1"/>
  <c r="P36" i="6" s="1"/>
  <c r="K19" i="1"/>
  <c r="P6" i="6" s="1"/>
  <c r="K33" i="1"/>
  <c r="P19" i="6" s="1"/>
  <c r="K41" i="1"/>
  <c r="P26" i="6" s="1"/>
  <c r="K16" i="1"/>
  <c r="P3" i="6" s="1"/>
  <c r="K35" i="1"/>
  <c r="P21" i="6" s="1"/>
  <c r="K36" i="1"/>
  <c r="P22" i="6" s="1"/>
  <c r="K34" i="1"/>
  <c r="P20" i="6" s="1"/>
  <c r="K27" i="1"/>
  <c r="P13" i="6" s="1"/>
  <c r="K28" i="1"/>
  <c r="P14" i="6" s="1"/>
  <c r="K29" i="1"/>
  <c r="P15" i="6" s="1"/>
  <c r="K30" i="1"/>
  <c r="P16" i="6" s="1"/>
  <c r="K32" i="1"/>
  <c r="P18" i="6" s="1"/>
  <c r="K24" i="1"/>
  <c r="P11" i="6" s="1"/>
  <c r="K37" i="1"/>
  <c r="P23" i="6" s="1"/>
  <c r="J19" i="1"/>
  <c r="O6" i="6" s="1"/>
  <c r="J33" i="1"/>
  <c r="O19" i="6" s="1"/>
  <c r="J41" i="1"/>
  <c r="O26" i="6" s="1"/>
  <c r="J16" i="1"/>
  <c r="O3" i="6" s="1"/>
  <c r="J35" i="1"/>
  <c r="O21" i="6" s="1"/>
  <c r="J36" i="1"/>
  <c r="O22" i="6" s="1"/>
  <c r="J34" i="1"/>
  <c r="O20" i="6" s="1"/>
  <c r="J27" i="1"/>
  <c r="O13" i="6" s="1"/>
  <c r="O14" i="6"/>
  <c r="J29" i="1"/>
  <c r="O15" i="6" s="1"/>
  <c r="J30" i="1"/>
  <c r="O16" i="6" s="1"/>
  <c r="J32" i="1"/>
  <c r="O18" i="6" s="1"/>
  <c r="J24" i="1"/>
  <c r="O11" i="6" s="1"/>
  <c r="J37" i="1"/>
  <c r="O23" i="6" s="1"/>
  <c r="K98" i="1"/>
  <c r="P60" i="6" s="1"/>
  <c r="O60" i="6"/>
  <c r="O61" i="6"/>
  <c r="K84" i="1"/>
  <c r="P55" i="6" s="1"/>
  <c r="J57" i="1"/>
  <c r="O36" i="6" s="1"/>
  <c r="J56" i="1"/>
  <c r="O35" i="6" s="1"/>
  <c r="J54" i="1"/>
  <c r="O34" i="6" s="1"/>
  <c r="J53" i="1"/>
  <c r="O33" i="6" s="1"/>
  <c r="J51" i="1"/>
  <c r="O32" i="6" s="1"/>
  <c r="J50" i="1"/>
  <c r="O31" i="6" s="1"/>
  <c r="J49" i="1"/>
  <c r="O30" i="6" s="1"/>
  <c r="O29" i="6"/>
  <c r="J47" i="1"/>
  <c r="O28" i="6" s="1"/>
  <c r="K42" i="1"/>
  <c r="O58" i="6" l="1"/>
  <c r="K95" i="1"/>
  <c r="P58" i="6"/>
  <c r="K83" i="1"/>
  <c r="K58" i="1"/>
  <c r="K99" i="1"/>
  <c r="P61" i="6" s="1"/>
</calcChain>
</file>

<file path=xl/sharedStrings.xml><?xml version="1.0" encoding="utf-8"?>
<sst xmlns="http://schemas.openxmlformats.org/spreadsheetml/2006/main" count="632" uniqueCount="334">
  <si>
    <t>MISSOURI COORDINATING BOARD FOR HIGHER EDUCATION</t>
  </si>
  <si>
    <t>Completed by:</t>
  </si>
  <si>
    <t>Institution:</t>
  </si>
  <si>
    <t>Telephone:</t>
  </si>
  <si>
    <t>STUDENT FINANCIAL AID AWARDED</t>
  </si>
  <si>
    <t>Section A:  Financial Aid Awarded from Federal Sources</t>
  </si>
  <si>
    <t>Graduate Students</t>
  </si>
  <si>
    <t>Total</t>
  </si>
  <si>
    <t>Undergraduate Students</t>
  </si>
  <si>
    <t>$ Amount</t>
  </si>
  <si>
    <t>HCT</t>
  </si>
  <si>
    <t>(A)</t>
  </si>
  <si>
    <t>(B)</t>
  </si>
  <si>
    <t>(C)</t>
  </si>
  <si>
    <t>(D)</t>
  </si>
  <si>
    <t>(E)</t>
  </si>
  <si>
    <t>(F)</t>
  </si>
  <si>
    <t>Type of Aid</t>
  </si>
  <si>
    <t>Perkins</t>
  </si>
  <si>
    <t>Pell Grants</t>
  </si>
  <si>
    <t>Subsidized Stafford Student Loans</t>
  </si>
  <si>
    <t>Unsubsidized Stafford Student Loans</t>
  </si>
  <si>
    <t>Direct Subsidized Student Loans</t>
  </si>
  <si>
    <t>Direct Unsubsidized Student Loans</t>
  </si>
  <si>
    <t>Institutional Matching Funds</t>
  </si>
  <si>
    <t>Section B:  Financial Aid Awarded from Institutional Sources</t>
  </si>
  <si>
    <t>Scholarships, Fellowships, and Grants</t>
  </si>
  <si>
    <t>Loans:</t>
  </si>
  <si>
    <t>Employment:</t>
  </si>
  <si>
    <t>Section C:  Financial Aid Awarded from State of Missouri Sources</t>
  </si>
  <si>
    <t>Marguerite Ross Barnett Scholarship</t>
  </si>
  <si>
    <t>Robert Byrd Scholarships</t>
  </si>
  <si>
    <t>Vocational Rehabilitation</t>
  </si>
  <si>
    <t>Section E:  Summary</t>
  </si>
  <si>
    <t xml:space="preserve">  Non-state of Missouri, and Non-Federal Sources</t>
  </si>
  <si>
    <t xml:space="preserve">Section D:  All Other Financial Aid Awarded from Non-Institutional, </t>
  </si>
  <si>
    <t>DHE14-1</t>
  </si>
  <si>
    <t>Date Completed:</t>
  </si>
  <si>
    <t>A-Plus</t>
  </si>
  <si>
    <t>Alternative Loan Programs</t>
  </si>
  <si>
    <t>Supplemental Educational Opportunity Grant (SEOG)</t>
  </si>
  <si>
    <t>Health Professions Student Loan (HPSL)</t>
  </si>
  <si>
    <t>Nursing Student Loan (NSL)</t>
  </si>
  <si>
    <t>Academic Competitiveness Grants (ACG)</t>
  </si>
  <si>
    <t>SMART Grants</t>
  </si>
  <si>
    <t>TEACH Grants</t>
  </si>
  <si>
    <t>Higher Education Academic Scholarships ("Bright Flight")</t>
  </si>
  <si>
    <t>Access Missouri</t>
  </si>
  <si>
    <t>Health Profession Nursing Student Loans</t>
  </si>
  <si>
    <t>Missouri Teacher Education Scholarship</t>
  </si>
  <si>
    <t>Subtotal</t>
  </si>
  <si>
    <t>Federal Work Study</t>
  </si>
  <si>
    <t>Reporting Period:</t>
  </si>
  <si>
    <t>Unduplicated number of students receiving need-based financial aid and total need-based dollars received from all sources</t>
  </si>
  <si>
    <t>Unduplicated number of students receiving need-based and non-need-based  financial aid and total dollars received from all sources</t>
  </si>
  <si>
    <r>
      <t xml:space="preserve">Please Select from:            </t>
    </r>
    <r>
      <rPr>
        <sz val="11"/>
        <color indexed="8"/>
        <rFont val="Calibri"/>
        <family val="2"/>
      </rPr>
      <t>↓</t>
    </r>
  </si>
  <si>
    <t>Avila University</t>
  </si>
  <si>
    <t>Central Methodist University-College of Graduate &amp; Extended Studies</t>
  </si>
  <si>
    <t>Central Methodist University-College of Liberal Arts &amp; Sciences</t>
  </si>
  <si>
    <t>College of the Ozarks</t>
  </si>
  <si>
    <t>Columbia College</t>
  </si>
  <si>
    <t>Cottey College</t>
  </si>
  <si>
    <t>Crowder College</t>
  </si>
  <si>
    <t>Culver-Stockton College</t>
  </si>
  <si>
    <t>Drury University</t>
  </si>
  <si>
    <t>East Central College</t>
  </si>
  <si>
    <t>Evangel University</t>
  </si>
  <si>
    <t>Fontbonne University</t>
  </si>
  <si>
    <t>Harris-Stowe State University</t>
  </si>
  <si>
    <t>Jefferson College</t>
  </si>
  <si>
    <t>Lincoln University</t>
  </si>
  <si>
    <t>Lindenwood University</t>
  </si>
  <si>
    <t>Linn State Technical College</t>
  </si>
  <si>
    <t>Maryville University of Saint Louis</t>
  </si>
  <si>
    <t>Metropolitan Community College-Kansas City</t>
  </si>
  <si>
    <t>Mineral Area College</t>
  </si>
  <si>
    <t>Missouri Baptist University</t>
  </si>
  <si>
    <t>Missouri Southern State University</t>
  </si>
  <si>
    <t>Missouri State University</t>
  </si>
  <si>
    <t>Missouri State University-West Plains</t>
  </si>
  <si>
    <t>Missouri University of Science and Technology</t>
  </si>
  <si>
    <t>Missouri Valley College</t>
  </si>
  <si>
    <t>Missouri Western State University</t>
  </si>
  <si>
    <t>Moberly Area Community College</t>
  </si>
  <si>
    <t>North Central Missouri College</t>
  </si>
  <si>
    <t>Northwest Missouri State University</t>
  </si>
  <si>
    <t>Ozarks Technical Community College</t>
  </si>
  <si>
    <t>Park University</t>
  </si>
  <si>
    <t>Rockhurst University</t>
  </si>
  <si>
    <t>Saint Louis University-Main Campus</t>
  </si>
  <si>
    <t>Southeast Missouri State University</t>
  </si>
  <si>
    <t>Southwest Baptist University</t>
  </si>
  <si>
    <t>St Charles Community College</t>
  </si>
  <si>
    <t>State Fair Community College</t>
  </si>
  <si>
    <t>Stephens College</t>
  </si>
  <si>
    <t>Three Rivers Community College</t>
  </si>
  <si>
    <t>Truman State University</t>
  </si>
  <si>
    <t>University of Central Missouri</t>
  </si>
  <si>
    <t>University of Missouri-Columbia</t>
  </si>
  <si>
    <t>University of Missouri-Kansas City</t>
  </si>
  <si>
    <t>University of Missouri-St Louis</t>
  </si>
  <si>
    <t>University of Missouri-Systems Office</t>
  </si>
  <si>
    <t>Washington University in St Louis</t>
  </si>
  <si>
    <t>Webster University</t>
  </si>
  <si>
    <t>Wentworth Military Academy</t>
  </si>
  <si>
    <t>Westminster College</t>
  </si>
  <si>
    <t>William Jewell College</t>
  </si>
  <si>
    <t>William Woods University</t>
  </si>
  <si>
    <t>Loans for Disadvantaged Students (LDS)</t>
  </si>
  <si>
    <t>Scholarships for Disadvantaged Students (SDS)</t>
  </si>
  <si>
    <t>PRIMO Loan Missouri Dept. of Health and Senior Services</t>
  </si>
  <si>
    <t>Missouri Minority Teacher Scholarship</t>
  </si>
  <si>
    <t>GEAR-UP Scholarships</t>
  </si>
  <si>
    <t>Other, Need-Based</t>
  </si>
  <si>
    <t>Item</t>
  </si>
  <si>
    <t>Supplemental Loan for Students (SLS)</t>
  </si>
  <si>
    <t>Employment</t>
  </si>
  <si>
    <t>Armed Forces or Veterans Affairs Benefits</t>
  </si>
  <si>
    <t>Other, Non-Need-Based</t>
  </si>
  <si>
    <t>Public Service Officer/Employee's Child Survivor Grants</t>
  </si>
  <si>
    <t xml:space="preserve">Vietnam Veteran Survivor Grant </t>
  </si>
  <si>
    <t>Loans</t>
  </si>
  <si>
    <t>Other</t>
  </si>
  <si>
    <t>Need</t>
  </si>
  <si>
    <t>Need-Based</t>
  </si>
  <si>
    <t>Non-Need Based</t>
  </si>
  <si>
    <t>Merit</t>
  </si>
  <si>
    <t>Athletic</t>
  </si>
  <si>
    <t>Tuition and Fee Remissions or Waivers</t>
  </si>
  <si>
    <t>Non-Need-Based</t>
  </si>
  <si>
    <t>Direct PLUS Loans</t>
  </si>
  <si>
    <t>Kids' Chance</t>
  </si>
  <si>
    <t>TW: Added Kids' Chance (line 244)</t>
  </si>
  <si>
    <t>Fiscal Year</t>
  </si>
  <si>
    <t>IPEDS</t>
  </si>
  <si>
    <t>DHE Code</t>
  </si>
  <si>
    <t>Institution</t>
  </si>
  <si>
    <t>Sector</t>
  </si>
  <si>
    <t>Source</t>
  </si>
  <si>
    <t>Aid Category</t>
  </si>
  <si>
    <t>Aid Type</t>
  </si>
  <si>
    <t>Line</t>
  </si>
  <si>
    <t>Undergraduate Headcount</t>
  </si>
  <si>
    <t>Undergraduate Amount</t>
  </si>
  <si>
    <t>Graduate Headcount</t>
  </si>
  <si>
    <t>Graduate Amount</t>
  </si>
  <si>
    <t>Total Headcount</t>
  </si>
  <si>
    <t>Total Amount</t>
  </si>
  <si>
    <t>5010</t>
  </si>
  <si>
    <t>I4Y</t>
  </si>
  <si>
    <t>Federal</t>
  </si>
  <si>
    <t>Grant</t>
  </si>
  <si>
    <t>Unit ID</t>
  </si>
  <si>
    <t>FICE</t>
  </si>
  <si>
    <t>176628</t>
  </si>
  <si>
    <t>002449</t>
  </si>
  <si>
    <t>Private not-for-profit, 4-year or above</t>
  </si>
  <si>
    <t>445267</t>
  </si>
  <si>
    <t>-</t>
  </si>
  <si>
    <t>176947</t>
  </si>
  <si>
    <t>002453</t>
  </si>
  <si>
    <t>178697</t>
  </si>
  <si>
    <t>002500</t>
  </si>
  <si>
    <t>177065</t>
  </si>
  <si>
    <t>002456</t>
  </si>
  <si>
    <t>177117</t>
  </si>
  <si>
    <t>002458</t>
  </si>
  <si>
    <t>Private not-for-profit, 2-year</t>
  </si>
  <si>
    <t>177135</t>
  </si>
  <si>
    <t>002459</t>
  </si>
  <si>
    <t>Public, 2-year</t>
  </si>
  <si>
    <t>177144</t>
  </si>
  <si>
    <t>002460</t>
  </si>
  <si>
    <t>177214</t>
  </si>
  <si>
    <t>002461</t>
  </si>
  <si>
    <t>177250</t>
  </si>
  <si>
    <t>008862</t>
  </si>
  <si>
    <t>177339</t>
  </si>
  <si>
    <t>002463</t>
  </si>
  <si>
    <t>177418</t>
  </si>
  <si>
    <t>002464</t>
  </si>
  <si>
    <t>177542</t>
  </si>
  <si>
    <t>009089</t>
  </si>
  <si>
    <t>177551</t>
  </si>
  <si>
    <t>002466</t>
  </si>
  <si>
    <t>Public, 4-year or above</t>
  </si>
  <si>
    <t>177676</t>
  </si>
  <si>
    <t>002468</t>
  </si>
  <si>
    <t>177940</t>
  </si>
  <si>
    <t>002479</t>
  </si>
  <si>
    <t>177968</t>
  </si>
  <si>
    <t>002480</t>
  </si>
  <si>
    <t>177977</t>
  </si>
  <si>
    <t>004711</t>
  </si>
  <si>
    <t>178059</t>
  </si>
  <si>
    <t>002482</t>
  </si>
  <si>
    <t>178129</t>
  </si>
  <si>
    <t>009137</t>
  </si>
  <si>
    <t>Administrative Unit</t>
  </si>
  <si>
    <t>178217</t>
  </si>
  <si>
    <t>002486</t>
  </si>
  <si>
    <t>178244</t>
  </si>
  <si>
    <t>007540</t>
  </si>
  <si>
    <t>178341</t>
  </si>
  <si>
    <t>002488</t>
  </si>
  <si>
    <t>179566</t>
  </si>
  <si>
    <t>002503</t>
  </si>
  <si>
    <t>179344</t>
  </si>
  <si>
    <t>902503</t>
  </si>
  <si>
    <t>178411</t>
  </si>
  <si>
    <t>002517</t>
  </si>
  <si>
    <t>178369</t>
  </si>
  <si>
    <t>002489</t>
  </si>
  <si>
    <t>178387</t>
  </si>
  <si>
    <t>002490</t>
  </si>
  <si>
    <t>178448</t>
  </si>
  <si>
    <t>002491</t>
  </si>
  <si>
    <t>179715</t>
  </si>
  <si>
    <t>002514</t>
  </si>
  <si>
    <t>178624</t>
  </si>
  <si>
    <t>002496</t>
  </si>
  <si>
    <t>177472</t>
  </si>
  <si>
    <t>030830</t>
  </si>
  <si>
    <t>178721</t>
  </si>
  <si>
    <t>002498</t>
  </si>
  <si>
    <t>179043</t>
  </si>
  <si>
    <t>002499</t>
  </si>
  <si>
    <t>179283</t>
  </si>
  <si>
    <t>002469</t>
  </si>
  <si>
    <t>179159</t>
  </si>
  <si>
    <t>002506</t>
  </si>
  <si>
    <t>179557</t>
  </si>
  <si>
    <t>002501</t>
  </si>
  <si>
    <t>179326</t>
  </si>
  <si>
    <t>002502</t>
  </si>
  <si>
    <t>262031</t>
  </si>
  <si>
    <t>025306</t>
  </si>
  <si>
    <t>179539</t>
  </si>
  <si>
    <t>008080</t>
  </si>
  <si>
    <t>179548</t>
  </si>
  <si>
    <t>002512</t>
  </si>
  <si>
    <t>179645</t>
  </si>
  <si>
    <t>004713</t>
  </si>
  <si>
    <t>178615</t>
  </si>
  <si>
    <t>002495</t>
  </si>
  <si>
    <t>176965</t>
  </si>
  <si>
    <t>002454</t>
  </si>
  <si>
    <t>178396</t>
  </si>
  <si>
    <t>002516</t>
  </si>
  <si>
    <t>178402</t>
  </si>
  <si>
    <t>002518</t>
  </si>
  <si>
    <t>178420</t>
  </si>
  <si>
    <t>002519</t>
  </si>
  <si>
    <t>178439</t>
  </si>
  <si>
    <t>002515</t>
  </si>
  <si>
    <t>179867</t>
  </si>
  <si>
    <t>002520</t>
  </si>
  <si>
    <t>179894</t>
  </si>
  <si>
    <t>002521</t>
  </si>
  <si>
    <t>179919</t>
  </si>
  <si>
    <t>002522</t>
  </si>
  <si>
    <t>179946</t>
  </si>
  <si>
    <t>002523</t>
  </si>
  <si>
    <t>179955</t>
  </si>
  <si>
    <t>002524</t>
  </si>
  <si>
    <t>179964</t>
  </si>
  <si>
    <t>002525</t>
  </si>
  <si>
    <t>Sector:</t>
  </si>
  <si>
    <t>I2Y</t>
  </si>
  <si>
    <t>Admin</t>
  </si>
  <si>
    <t>P2Y</t>
  </si>
  <si>
    <t>P4Y</t>
  </si>
  <si>
    <t>Abb Sect</t>
  </si>
  <si>
    <t>Loan</t>
  </si>
  <si>
    <t>Federal IMF</t>
  </si>
  <si>
    <t>IMF</t>
  </si>
  <si>
    <t>Institutional</t>
  </si>
  <si>
    <t>State</t>
  </si>
  <si>
    <t>State IMF</t>
  </si>
  <si>
    <t>Unduplicated Total</t>
  </si>
  <si>
    <t>Total Aid</t>
  </si>
  <si>
    <t>Undup Need and Non-Need</t>
  </si>
  <si>
    <t>Undup Need</t>
  </si>
  <si>
    <t>5030</t>
  </si>
  <si>
    <t>5160</t>
  </si>
  <si>
    <t>5040</t>
  </si>
  <si>
    <t>6010</t>
  </si>
  <si>
    <t>3010</t>
  </si>
  <si>
    <t>5050</t>
  </si>
  <si>
    <t>5060</t>
  </si>
  <si>
    <t>3020</t>
  </si>
  <si>
    <t>5070</t>
  </si>
  <si>
    <t>5080</t>
  </si>
  <si>
    <t>2020</t>
  </si>
  <si>
    <t>3030</t>
  </si>
  <si>
    <t>2030</t>
  </si>
  <si>
    <t>5100</t>
  </si>
  <si>
    <t>7040</t>
  </si>
  <si>
    <t>5110</t>
  </si>
  <si>
    <t>3040</t>
  </si>
  <si>
    <t>3090</t>
  </si>
  <si>
    <t>5120</t>
  </si>
  <si>
    <t>2040</t>
  </si>
  <si>
    <t>2090</t>
  </si>
  <si>
    <t>1030</t>
  </si>
  <si>
    <t>5130</t>
  </si>
  <si>
    <t>2050</t>
  </si>
  <si>
    <t>3100</t>
  </si>
  <si>
    <t>3170</t>
  </si>
  <si>
    <t>2070</t>
  </si>
  <si>
    <t>5140</t>
  </si>
  <si>
    <t>5150</t>
  </si>
  <si>
    <t>5170</t>
  </si>
  <si>
    <t>3150</t>
  </si>
  <si>
    <t>2060</t>
  </si>
  <si>
    <t>1010</t>
  </si>
  <si>
    <t>4030</t>
  </si>
  <si>
    <t>5200</t>
  </si>
  <si>
    <t>6050</t>
  </si>
  <si>
    <t>5210</t>
  </si>
  <si>
    <t>5220</t>
  </si>
  <si>
    <t>5230</t>
  </si>
  <si>
    <t>JS: Added WIA and TRA</t>
  </si>
  <si>
    <t>Workforce Investment Act Scholarship (WIA)</t>
  </si>
  <si>
    <t>Trade Readjustment Act (TRA)</t>
  </si>
  <si>
    <t>FFEL PLUS Loans</t>
  </si>
  <si>
    <t>Saint Louis Community College</t>
  </si>
  <si>
    <t>Hannibal-Lagrange University</t>
  </si>
  <si>
    <t xml:space="preserve"> July 1, 2012 - June 30, 2013</t>
  </si>
  <si>
    <t>Advanced Placement Incentive Grant</t>
  </si>
  <si>
    <t>NEW</t>
  </si>
  <si>
    <t>Minority and Underrepresented Environmental Literacy Program</t>
  </si>
  <si>
    <t>Bridgette Betz</t>
  </si>
  <si>
    <t>573-341-7607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</si>
</sst>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6" x14ac:knownFonts="1">
    <font>
      <sz val="10"/>
      <name val="Arial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0"/>
      <color theme="0"/>
      <name val="Times New Roman"/>
      <family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Times New Roman"/>
      <family val="1"/>
    </font>
    <font>
      <sz val="8"/>
      <color theme="0"/>
      <name val="Calibri"/>
      <family val="2"/>
      <scheme val="minor"/>
    </font>
    <font>
      <sz val="8"/>
      <color rgb="FFFF0000"/>
      <name val="Times New Roman"/>
      <family val="1"/>
    </font>
    <font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</borders>
  <cellStyleXfs count="4">
    <xf numFmtId="0" fontId="0" fillId="0" borderId="0"/>
    <xf numFmtId="0" fontId="4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88">
    <xf numFmtId="0" fontId="0" fillId="0" borderId="0" xfId="0"/>
    <xf numFmtId="0" fontId="4" fillId="0" borderId="0" xfId="1"/>
    <xf numFmtId="0" fontId="2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/>
    </xf>
    <xf numFmtId="0" fontId="2" fillId="3" borderId="17" xfId="0" applyFont="1" applyFill="1" applyBorder="1" applyAlignment="1" applyProtection="1">
      <alignment horizontal="center" vertical="center"/>
    </xf>
    <xf numFmtId="0" fontId="2" fillId="3" borderId="18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vertical="center"/>
    </xf>
    <xf numFmtId="0" fontId="3" fillId="3" borderId="18" xfId="0" quotePrefix="1" applyFont="1" applyFill="1" applyBorder="1" applyAlignment="1" applyProtection="1">
      <alignment horizontal="center" vertical="center"/>
    </xf>
    <xf numFmtId="0" fontId="3" fillId="3" borderId="23" xfId="0" quotePrefix="1" applyFont="1" applyFill="1" applyBorder="1" applyAlignment="1" applyProtection="1">
      <alignment horizontal="center" vertical="center"/>
    </xf>
    <xf numFmtId="0" fontId="3" fillId="3" borderId="19" xfId="0" quotePrefix="1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vertical="center"/>
    </xf>
    <xf numFmtId="0" fontId="3" fillId="3" borderId="17" xfId="0" applyFont="1" applyFill="1" applyBorder="1" applyAlignment="1" applyProtection="1">
      <alignment horizontal="center" vertical="center"/>
    </xf>
    <xf numFmtId="0" fontId="3" fillId="3" borderId="17" xfId="0" quotePrefix="1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vertical="center"/>
    </xf>
    <xf numFmtId="0" fontId="3" fillId="2" borderId="18" xfId="0" applyNumberFormat="1" applyFont="1" applyFill="1" applyBorder="1" applyAlignment="1" applyProtection="1">
      <alignment horizontal="center" vertical="center"/>
    </xf>
    <xf numFmtId="0" fontId="3" fillId="2" borderId="18" xfId="0" quotePrefix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18" xfId="0" applyNumberFormat="1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3" fillId="2" borderId="32" xfId="0" quotePrefix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2" fillId="3" borderId="1" xfId="0" applyFont="1" applyFill="1" applyBorder="1" applyAlignment="1" applyProtection="1">
      <alignment vertical="center"/>
    </xf>
    <xf numFmtId="0" fontId="3" fillId="3" borderId="34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21" xfId="0" quotePrefix="1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vertical="center"/>
    </xf>
    <xf numFmtId="0" fontId="3" fillId="3" borderId="32" xfId="0" quotePrefix="1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0" xfId="0" quotePrefix="1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vertical="center"/>
    </xf>
    <xf numFmtId="0" fontId="3" fillId="3" borderId="11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2" fillId="3" borderId="9" xfId="0" applyFont="1" applyFill="1" applyBorder="1" applyAlignment="1" applyProtection="1">
      <alignment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vertical="center"/>
    </xf>
    <xf numFmtId="0" fontId="2" fillId="3" borderId="41" xfId="0" applyFont="1" applyFill="1" applyBorder="1" applyAlignment="1" applyProtection="1">
      <alignment vertical="center"/>
    </xf>
    <xf numFmtId="0" fontId="3" fillId="2" borderId="24" xfId="0" quotePrefix="1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vertical="center"/>
    </xf>
    <xf numFmtId="0" fontId="2" fillId="3" borderId="16" xfId="0" applyFont="1" applyFill="1" applyBorder="1" applyAlignment="1" applyProtection="1">
      <alignment vertical="center"/>
    </xf>
    <xf numFmtId="0" fontId="2" fillId="3" borderId="17" xfId="0" applyFont="1" applyFill="1" applyBorder="1" applyAlignment="1" applyProtection="1">
      <alignment vertical="center"/>
    </xf>
    <xf numFmtId="0" fontId="3" fillId="2" borderId="19" xfId="0" applyFont="1" applyFill="1" applyBorder="1" applyAlignment="1" applyProtection="1">
      <alignment vertical="center"/>
    </xf>
    <xf numFmtId="0" fontId="2" fillId="3" borderId="19" xfId="0" applyFont="1" applyFill="1" applyBorder="1" applyAlignment="1" applyProtection="1">
      <alignment vertical="center"/>
    </xf>
    <xf numFmtId="0" fontId="2" fillId="3" borderId="34" xfId="0" applyFont="1" applyFill="1" applyBorder="1" applyAlignment="1" applyProtection="1">
      <alignment vertical="center"/>
    </xf>
    <xf numFmtId="0" fontId="3" fillId="3" borderId="17" xfId="0" applyFont="1" applyFill="1" applyBorder="1" applyAlignment="1" applyProtection="1">
      <alignment vertical="center"/>
    </xf>
    <xf numFmtId="0" fontId="3" fillId="2" borderId="16" xfId="0" applyFont="1" applyFill="1" applyBorder="1" applyAlignment="1" applyProtection="1">
      <alignment vertical="center"/>
    </xf>
    <xf numFmtId="0" fontId="2" fillId="3" borderId="43" xfId="0" applyFont="1" applyFill="1" applyBorder="1" applyAlignment="1" applyProtection="1">
      <alignment vertical="center"/>
    </xf>
    <xf numFmtId="0" fontId="2" fillId="3" borderId="11" xfId="0" applyFont="1" applyFill="1" applyBorder="1" applyAlignment="1" applyProtection="1">
      <alignment vertical="center"/>
    </xf>
    <xf numFmtId="0" fontId="3" fillId="3" borderId="41" xfId="0" applyFont="1" applyFill="1" applyBorder="1" applyAlignment="1" applyProtection="1">
      <alignment vertical="center"/>
    </xf>
    <xf numFmtId="0" fontId="2" fillId="3" borderId="14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/>
    </xf>
    <xf numFmtId="0" fontId="2" fillId="3" borderId="22" xfId="0" quotePrefix="1" applyFont="1" applyFill="1" applyBorder="1" applyAlignment="1" applyProtection="1">
      <alignment horizontal="center" vertical="center"/>
    </xf>
    <xf numFmtId="0" fontId="2" fillId="3" borderId="18" xfId="0" quotePrefix="1" applyFont="1" applyFill="1" applyBorder="1" applyAlignment="1" applyProtection="1">
      <alignment horizontal="center" vertical="center"/>
    </xf>
    <xf numFmtId="0" fontId="2" fillId="3" borderId="23" xfId="0" quotePrefix="1" applyFont="1" applyFill="1" applyBorder="1" applyAlignment="1" applyProtection="1">
      <alignment horizontal="center" vertical="center"/>
    </xf>
    <xf numFmtId="0" fontId="2" fillId="3" borderId="24" xfId="0" quotePrefix="1" applyFont="1" applyFill="1" applyBorder="1" applyAlignment="1" applyProtection="1">
      <alignment horizontal="center" vertical="center"/>
    </xf>
    <xf numFmtId="0" fontId="2" fillId="3" borderId="19" xfId="0" quotePrefix="1" applyFont="1" applyFill="1" applyBorder="1" applyAlignment="1" applyProtection="1">
      <alignment horizontal="center" vertical="center"/>
    </xf>
    <xf numFmtId="0" fontId="2" fillId="3" borderId="25" xfId="0" quotePrefix="1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/>
    </xf>
    <xf numFmtId="3" fontId="3" fillId="2" borderId="21" xfId="0" applyNumberFormat="1" applyFont="1" applyFill="1" applyBorder="1" applyAlignment="1" applyProtection="1">
      <alignment horizontal="center" vertical="center"/>
      <protection locked="0"/>
    </xf>
    <xf numFmtId="164" fontId="3" fillId="2" borderId="26" xfId="0" applyNumberFormat="1" applyFont="1" applyFill="1" applyBorder="1" applyAlignment="1" applyProtection="1">
      <alignment horizontal="center" vertical="center"/>
      <protection locked="0"/>
    </xf>
    <xf numFmtId="3" fontId="3" fillId="3" borderId="30" xfId="0" applyNumberFormat="1" applyFont="1" applyFill="1" applyBorder="1" applyAlignment="1" applyProtection="1">
      <alignment horizontal="center" vertical="center"/>
    </xf>
    <xf numFmtId="164" fontId="3" fillId="3" borderId="31" xfId="0" applyNumberFormat="1" applyFont="1" applyFill="1" applyBorder="1" applyAlignment="1" applyProtection="1">
      <alignment horizontal="center" vertical="center"/>
    </xf>
    <xf numFmtId="3" fontId="3" fillId="3" borderId="19" xfId="0" applyNumberFormat="1" applyFont="1" applyFill="1" applyBorder="1" applyAlignment="1" applyProtection="1">
      <alignment horizontal="center" vertical="center"/>
    </xf>
    <xf numFmtId="5" fontId="3" fillId="3" borderId="28" xfId="0" applyNumberFormat="1" applyFont="1" applyFill="1" applyBorder="1" applyAlignment="1" applyProtection="1">
      <alignment horizontal="center" vertical="center"/>
    </xf>
    <xf numFmtId="3" fontId="3" fillId="3" borderId="7" xfId="0" applyNumberFormat="1" applyFont="1" applyFill="1" applyBorder="1" applyAlignment="1" applyProtection="1">
      <alignment horizontal="center" vertical="center"/>
    </xf>
    <xf numFmtId="164" fontId="3" fillId="3" borderId="42" xfId="0" applyNumberFormat="1" applyFont="1" applyFill="1" applyBorder="1" applyAlignment="1" applyProtection="1">
      <alignment horizontal="center" vertical="center"/>
    </xf>
    <xf numFmtId="3" fontId="3" fillId="3" borderId="26" xfId="0" applyNumberFormat="1" applyFont="1" applyFill="1" applyBorder="1" applyAlignment="1" applyProtection="1">
      <alignment horizontal="center" vertical="center"/>
    </xf>
    <xf numFmtId="164" fontId="3" fillId="3" borderId="16" xfId="0" applyNumberFormat="1" applyFont="1" applyFill="1" applyBorder="1" applyAlignment="1" applyProtection="1">
      <alignment horizontal="center" vertical="center"/>
    </xf>
    <xf numFmtId="164" fontId="3" fillId="2" borderId="21" xfId="0" applyNumberFormat="1" applyFont="1" applyFill="1" applyBorder="1" applyAlignment="1" applyProtection="1">
      <alignment horizontal="center" vertical="center"/>
      <protection locked="0"/>
    </xf>
    <xf numFmtId="3" fontId="3" fillId="3" borderId="18" xfId="0" applyNumberFormat="1" applyFont="1" applyFill="1" applyBorder="1" applyAlignment="1" applyProtection="1">
      <alignment horizontal="center" vertical="center"/>
    </xf>
    <xf numFmtId="3" fontId="3" fillId="3" borderId="22" xfId="0" applyNumberFormat="1" applyFont="1" applyFill="1" applyBorder="1" applyAlignment="1" applyProtection="1">
      <alignment horizontal="center" vertical="center"/>
    </xf>
    <xf numFmtId="164" fontId="3" fillId="3" borderId="19" xfId="0" applyNumberFormat="1" applyFont="1" applyFill="1" applyBorder="1" applyAlignment="1" applyProtection="1">
      <alignment horizontal="center" vertical="center"/>
    </xf>
    <xf numFmtId="3" fontId="3" fillId="3" borderId="16" xfId="0" applyNumberFormat="1" applyFont="1" applyFill="1" applyBorder="1" applyAlignment="1" applyProtection="1">
      <alignment horizontal="center" vertical="center"/>
    </xf>
    <xf numFmtId="5" fontId="3" fillId="3" borderId="27" xfId="0" applyNumberFormat="1" applyFont="1" applyFill="1" applyBorder="1" applyAlignment="1" applyProtection="1">
      <alignment horizontal="center" vertical="center"/>
    </xf>
    <xf numFmtId="164" fontId="3" fillId="3" borderId="18" xfId="0" applyNumberFormat="1" applyFont="1" applyFill="1" applyBorder="1" applyAlignment="1" applyProtection="1">
      <alignment horizontal="center" vertical="center"/>
    </xf>
    <xf numFmtId="3" fontId="3" fillId="3" borderId="32" xfId="0" applyNumberFormat="1" applyFont="1" applyFill="1" applyBorder="1" applyAlignment="1" applyProtection="1">
      <alignment horizontal="center" vertical="center"/>
    </xf>
    <xf numFmtId="164" fontId="3" fillId="2" borderId="32" xfId="0" applyNumberFormat="1" applyFont="1" applyFill="1" applyBorder="1" applyAlignment="1" applyProtection="1">
      <alignment horizontal="center" vertical="center"/>
      <protection locked="0"/>
    </xf>
    <xf numFmtId="5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Alignment="1" applyProtection="1">
      <alignment horizontal="center" vertical="center"/>
    </xf>
    <xf numFmtId="5" fontId="3" fillId="2" borderId="0" xfId="0" applyNumberFormat="1" applyFont="1" applyFill="1" applyAlignment="1" applyProtection="1">
      <alignment horizontal="center" vertical="center"/>
    </xf>
    <xf numFmtId="3" fontId="3" fillId="3" borderId="34" xfId="0" applyNumberFormat="1" applyFont="1" applyFill="1" applyBorder="1" applyAlignment="1" applyProtection="1">
      <alignment horizontal="center" vertical="center"/>
    </xf>
    <xf numFmtId="5" fontId="3" fillId="3" borderId="34" xfId="0" applyNumberFormat="1" applyFont="1" applyFill="1" applyBorder="1" applyAlignment="1" applyProtection="1">
      <alignment horizontal="center" vertical="center"/>
    </xf>
    <xf numFmtId="5" fontId="3" fillId="3" borderId="35" xfId="0" applyNumberFormat="1" applyFont="1" applyFill="1" applyBorder="1" applyAlignment="1" applyProtection="1">
      <alignment horizontal="center" vertical="center"/>
    </xf>
    <xf numFmtId="3" fontId="3" fillId="3" borderId="17" xfId="0" applyNumberFormat="1" applyFont="1" applyFill="1" applyBorder="1" applyAlignment="1" applyProtection="1">
      <alignment horizontal="center" vertical="center"/>
    </xf>
    <xf numFmtId="5" fontId="3" fillId="3" borderId="17" xfId="0" applyNumberFormat="1" applyFont="1" applyFill="1" applyBorder="1" applyAlignment="1" applyProtection="1">
      <alignment horizontal="center" vertical="center"/>
    </xf>
    <xf numFmtId="5" fontId="3" fillId="3" borderId="20" xfId="0" applyNumberFormat="1" applyFont="1" applyFill="1" applyBorder="1" applyAlignment="1" applyProtection="1">
      <alignment horizontal="center" vertical="center"/>
    </xf>
    <xf numFmtId="3" fontId="3" fillId="3" borderId="21" xfId="0" applyNumberFormat="1" applyFont="1" applyFill="1" applyBorder="1" applyAlignment="1" applyProtection="1">
      <alignment horizontal="center" vertical="center"/>
    </xf>
    <xf numFmtId="164" fontId="3" fillId="3" borderId="27" xfId="0" applyNumberFormat="1" applyFont="1" applyFill="1" applyBorder="1" applyAlignment="1" applyProtection="1">
      <alignment horizontal="center" vertical="center"/>
    </xf>
    <xf numFmtId="164" fontId="3" fillId="3" borderId="28" xfId="0" applyNumberFormat="1" applyFont="1" applyFill="1" applyBorder="1" applyAlignment="1" applyProtection="1">
      <alignment horizontal="center" vertical="center"/>
    </xf>
    <xf numFmtId="164" fontId="3" fillId="3" borderId="17" xfId="0" applyNumberFormat="1" applyFont="1" applyFill="1" applyBorder="1" applyAlignment="1" applyProtection="1">
      <alignment horizontal="center" vertical="center"/>
    </xf>
    <xf numFmtId="164" fontId="3" fillId="3" borderId="20" xfId="0" applyNumberFormat="1" applyFont="1" applyFill="1" applyBorder="1" applyAlignment="1" applyProtection="1">
      <alignment horizontal="center" vertical="center"/>
    </xf>
    <xf numFmtId="164" fontId="3" fillId="3" borderId="32" xfId="0" applyNumberFormat="1" applyFont="1" applyFill="1" applyBorder="1" applyAlignment="1" applyProtection="1">
      <alignment horizontal="center" vertical="center"/>
    </xf>
    <xf numFmtId="164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Border="1" applyAlignment="1" applyProtection="1">
      <alignment horizontal="center" vertical="center"/>
    </xf>
    <xf numFmtId="5" fontId="3" fillId="2" borderId="0" xfId="0" applyNumberFormat="1" applyFont="1" applyFill="1" applyBorder="1" applyAlignment="1" applyProtection="1">
      <alignment horizontal="center" vertical="center"/>
    </xf>
    <xf numFmtId="3" fontId="3" fillId="3" borderId="11" xfId="0" applyNumberFormat="1" applyFont="1" applyFill="1" applyBorder="1" applyAlignment="1" applyProtection="1">
      <alignment horizontal="center" vertical="center"/>
    </xf>
    <xf numFmtId="5" fontId="3" fillId="3" borderId="11" xfId="0" applyNumberFormat="1" applyFont="1" applyFill="1" applyBorder="1" applyAlignment="1" applyProtection="1">
      <alignment horizontal="center" vertical="center"/>
    </xf>
    <xf numFmtId="5" fontId="3" fillId="3" borderId="15" xfId="0" applyNumberFormat="1" applyFont="1" applyFill="1" applyBorder="1" applyAlignment="1" applyProtection="1">
      <alignment horizontal="center" vertical="center"/>
    </xf>
    <xf numFmtId="164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0" xfId="0" applyNumberFormat="1" applyFont="1" applyFill="1" applyBorder="1" applyAlignment="1" applyProtection="1">
      <alignment horizontal="center" vertical="center"/>
    </xf>
    <xf numFmtId="164" fontId="3" fillId="3" borderId="0" xfId="0" applyNumberFormat="1" applyFont="1" applyFill="1" applyBorder="1" applyAlignment="1" applyProtection="1">
      <alignment horizontal="center" vertical="center"/>
    </xf>
    <xf numFmtId="3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12" xfId="0" applyNumberFormat="1" applyFont="1" applyFill="1" applyBorder="1" applyAlignment="1" applyProtection="1">
      <alignment horizontal="center" vertical="center"/>
    </xf>
    <xf numFmtId="5" fontId="3" fillId="3" borderId="12" xfId="0" applyNumberFormat="1" applyFont="1" applyFill="1" applyBorder="1" applyAlignment="1" applyProtection="1">
      <alignment horizontal="center" vertical="center"/>
    </xf>
    <xf numFmtId="5" fontId="3" fillId="3" borderId="36" xfId="0" applyNumberFormat="1" applyFont="1" applyFill="1" applyBorder="1" applyAlignment="1" applyProtection="1">
      <alignment horizontal="center" vertical="center"/>
    </xf>
    <xf numFmtId="164" fontId="3" fillId="3" borderId="21" xfId="0" applyNumberFormat="1" applyFont="1" applyFill="1" applyBorder="1" applyAlignment="1" applyProtection="1">
      <alignment horizontal="center" vertical="center"/>
    </xf>
    <xf numFmtId="3" fontId="3" fillId="2" borderId="32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</xf>
    <xf numFmtId="3" fontId="8" fillId="2" borderId="0" xfId="0" applyNumberFormat="1" applyFont="1" applyFill="1" applyAlignment="1" applyProtection="1">
      <alignment horizontal="center" vertical="center"/>
    </xf>
    <xf numFmtId="3" fontId="3" fillId="2" borderId="29" xfId="0" applyNumberFormat="1" applyFont="1" applyFill="1" applyBorder="1" applyAlignment="1" applyProtection="1">
      <alignment horizontal="center" vertical="center"/>
      <protection locked="0"/>
    </xf>
    <xf numFmtId="164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1" fontId="10" fillId="2" borderId="0" xfId="2" applyNumberFormat="1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 wrapText="1"/>
    </xf>
    <xf numFmtId="165" fontId="10" fillId="2" borderId="0" xfId="2" applyNumberFormat="1" applyFont="1" applyFill="1" applyBorder="1" applyAlignment="1">
      <alignment horizontal="left" wrapText="1"/>
    </xf>
    <xf numFmtId="1" fontId="10" fillId="2" borderId="0" xfId="0" applyNumberFormat="1" applyFont="1" applyFill="1" applyBorder="1" applyAlignment="1">
      <alignment horizontal="left" wrapText="1"/>
    </xf>
    <xf numFmtId="164" fontId="10" fillId="2" borderId="0" xfId="3" applyNumberFormat="1" applyFont="1" applyFill="1" applyBorder="1" applyAlignment="1">
      <alignment horizontal="left" wrapText="1"/>
    </xf>
    <xf numFmtId="1" fontId="10" fillId="2" borderId="0" xfId="2" applyNumberFormat="1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65" fontId="10" fillId="2" borderId="0" xfId="2" applyNumberFormat="1" applyFont="1" applyFill="1" applyBorder="1" applyAlignment="1">
      <alignment horizontal="left"/>
    </xf>
    <xf numFmtId="1" fontId="10" fillId="2" borderId="0" xfId="0" applyNumberFormat="1" applyFont="1" applyFill="1" applyBorder="1" applyAlignment="1">
      <alignment horizontal="left"/>
    </xf>
    <xf numFmtId="164" fontId="10" fillId="2" borderId="0" xfId="3" applyNumberFormat="1" applyFont="1" applyFill="1" applyBorder="1" applyAlignment="1">
      <alignment horizontal="left"/>
    </xf>
    <xf numFmtId="49" fontId="0" fillId="0" borderId="0" xfId="0" applyNumberFormat="1"/>
    <xf numFmtId="165" fontId="11" fillId="2" borderId="0" xfId="2" quotePrefix="1" applyNumberFormat="1" applyFont="1" applyFill="1" applyBorder="1" applyAlignment="1">
      <alignment horizontal="left"/>
    </xf>
    <xf numFmtId="0" fontId="12" fillId="2" borderId="19" xfId="0" applyFont="1" applyFill="1" applyBorder="1" applyAlignment="1" applyProtection="1">
      <alignment vertical="center"/>
    </xf>
    <xf numFmtId="0" fontId="13" fillId="2" borderId="0" xfId="0" applyFont="1" applyFill="1" applyBorder="1" applyAlignment="1">
      <alignment horizontal="left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0" fillId="2" borderId="0" xfId="0" applyFill="1"/>
    <xf numFmtId="0" fontId="12" fillId="2" borderId="18" xfId="0" applyFont="1" applyFill="1" applyBorder="1" applyAlignment="1" applyProtection="1">
      <alignment vertical="center"/>
    </xf>
    <xf numFmtId="0" fontId="6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4"/>
    </xf>
    <xf numFmtId="0" fontId="1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4"/>
    </xf>
    <xf numFmtId="0" fontId="6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2"/>
    </xf>
    <xf numFmtId="0" fontId="14" fillId="2" borderId="0" xfId="0" applyFont="1" applyFill="1" applyBorder="1" applyAlignment="1" applyProtection="1">
      <alignment vertical="center" wrapText="1"/>
    </xf>
    <xf numFmtId="0" fontId="15" fillId="2" borderId="0" xfId="0" applyFont="1" applyFill="1" applyAlignment="1" applyProtection="1">
      <alignment horizontal="center" vertical="center"/>
    </xf>
    <xf numFmtId="3" fontId="14" fillId="2" borderId="0" xfId="0" applyNumberFormat="1" applyFont="1" applyFill="1" applyBorder="1" applyAlignment="1" applyProtection="1">
      <alignment horizontal="center" vertical="center"/>
    </xf>
    <xf numFmtId="5" fontId="14" fillId="2" borderId="0" xfId="0" applyNumberFormat="1" applyFont="1" applyFill="1" applyBorder="1" applyAlignment="1" applyProtection="1">
      <alignment horizontal="center" vertical="center"/>
    </xf>
    <xf numFmtId="0" fontId="15" fillId="2" borderId="0" xfId="0" applyFont="1" applyFill="1" applyAlignment="1" applyProtection="1">
      <alignment vertical="center"/>
    </xf>
    <xf numFmtId="0" fontId="12" fillId="2" borderId="0" xfId="0" quotePrefix="1" applyFont="1" applyFill="1" applyBorder="1" applyAlignment="1" applyProtection="1">
      <alignment horizontal="center" vertical="center"/>
    </xf>
    <xf numFmtId="164" fontId="12" fillId="2" borderId="0" xfId="0" applyNumberFormat="1" applyFont="1" applyFill="1" applyBorder="1" applyAlignment="1" applyProtection="1">
      <alignment horizontal="center" vertical="center"/>
    </xf>
    <xf numFmtId="0" fontId="12" fillId="0" borderId="19" xfId="0" applyFont="1" applyFill="1" applyBorder="1" applyAlignment="1" applyProtection="1">
      <alignment vertical="center"/>
    </xf>
    <xf numFmtId="0" fontId="3" fillId="0" borderId="18" xfId="0" quotePrefix="1" applyFont="1" applyFill="1" applyBorder="1" applyAlignment="1" applyProtection="1">
      <alignment horizontal="center" vertical="center"/>
    </xf>
    <xf numFmtId="3" fontId="3" fillId="0" borderId="21" xfId="0" applyNumberFormat="1" applyFont="1" applyFill="1" applyBorder="1" applyAlignment="1" applyProtection="1">
      <alignment horizontal="center" vertical="center"/>
      <protection locked="0"/>
    </xf>
    <xf numFmtId="164" fontId="3" fillId="0" borderId="21" xfId="0" applyNumberFormat="1" applyFont="1" applyFill="1" applyBorder="1" applyAlignment="1" applyProtection="1">
      <alignment horizontal="center" vertical="center"/>
      <protection locked="0"/>
    </xf>
    <xf numFmtId="3" fontId="3" fillId="0" borderId="18" xfId="0" applyNumberFormat="1" applyFont="1" applyFill="1" applyBorder="1" applyAlignment="1" applyProtection="1">
      <alignment horizontal="center" vertical="center"/>
    </xf>
    <xf numFmtId="164" fontId="3" fillId="0" borderId="28" xfId="0" applyNumberFormat="1" applyFont="1" applyFill="1" applyBorder="1" applyAlignment="1" applyProtection="1">
      <alignment horizontal="center" vertical="center"/>
    </xf>
    <xf numFmtId="0" fontId="1" fillId="0" borderId="44" xfId="0" applyFont="1" applyFill="1" applyBorder="1" applyAlignment="1" applyProtection="1">
      <alignment vertical="center"/>
    </xf>
    <xf numFmtId="0" fontId="4" fillId="2" borderId="37" xfId="0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left" vertical="center"/>
      <protection locked="0"/>
    </xf>
    <xf numFmtId="0" fontId="7" fillId="2" borderId="38" xfId="0" applyFont="1" applyFill="1" applyBorder="1" applyAlignment="1" applyProtection="1">
      <alignment horizontal="left" vertical="center"/>
      <protection locked="0"/>
    </xf>
    <xf numFmtId="0" fontId="7" fillId="2" borderId="39" xfId="0" applyFont="1" applyFill="1" applyBorder="1" applyAlignment="1" applyProtection="1">
      <alignment horizontal="left" vertical="center"/>
      <protection locked="0"/>
    </xf>
    <xf numFmtId="14" fontId="4" fillId="2" borderId="37" xfId="0" applyNumberFormat="1" applyFont="1" applyFill="1" applyBorder="1" applyAlignment="1" applyProtection="1">
      <alignment horizontal="center" vertical="center"/>
      <protection locked="0"/>
    </xf>
    <xf numFmtId="14" fontId="4" fillId="2" borderId="38" xfId="0" applyNumberFormat="1" applyFont="1" applyFill="1" applyBorder="1" applyAlignment="1" applyProtection="1">
      <alignment horizontal="center" vertical="center"/>
      <protection locked="0"/>
    </xf>
    <xf numFmtId="14" fontId="4" fillId="2" borderId="39" xfId="0" applyNumberFormat="1" applyFont="1" applyFill="1" applyBorder="1" applyAlignment="1" applyProtection="1">
      <alignment horizontal="center" vertical="center"/>
      <protection locked="0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0" fontId="0" fillId="2" borderId="38" xfId="0" applyFill="1" applyBorder="1" applyAlignment="1" applyProtection="1">
      <alignment horizontal="center" vertical="center"/>
      <protection locked="0"/>
    </xf>
    <xf numFmtId="0" fontId="0" fillId="2" borderId="39" xfId="0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 applyProtection="1">
      <alignment horizontal="center" vertical="center"/>
      <protection locked="0"/>
    </xf>
    <xf numFmtId="0" fontId="7" fillId="2" borderId="39" xfId="0" applyFont="1" applyFill="1" applyBorder="1" applyAlignment="1" applyProtection="1">
      <alignment horizontal="center" vertical="center"/>
      <protection locked="0"/>
    </xf>
  </cellXfs>
  <cellStyles count="4">
    <cellStyle name="Comma" xfId="2" builtinId="3"/>
    <cellStyle name="Currency" xfId="3" builtinId="4"/>
    <cellStyle name="Normal" xfId="0" builtinId="0"/>
    <cellStyle name="Normal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13</xdr:col>
          <xdr:colOff>295275</xdr:colOff>
          <xdr:row>58</xdr:row>
          <xdr:rowOff>95250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0</xdr:row>
          <xdr:rowOff>142875</xdr:rowOff>
        </xdr:from>
        <xdr:to>
          <xdr:col>14</xdr:col>
          <xdr:colOff>333375</xdr:colOff>
          <xdr:row>73</xdr:row>
          <xdr:rowOff>123825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73</xdr:row>
          <xdr:rowOff>152400</xdr:rowOff>
        </xdr:from>
        <xdr:to>
          <xdr:col>14</xdr:col>
          <xdr:colOff>352425</xdr:colOff>
          <xdr:row>146</xdr:row>
          <xdr:rowOff>133350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package" Target="../embeddings/Microsoft_Word_Document3.docx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2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110"/>
  <sheetViews>
    <sheetView tabSelected="1" topLeftCell="C1" zoomScaleNormal="100" workbookViewId="0">
      <selection activeCell="C1" sqref="C1"/>
    </sheetView>
  </sheetViews>
  <sheetFormatPr defaultRowHeight="12.75" x14ac:dyDescent="0.2"/>
  <cols>
    <col min="1" max="1" width="20.28515625" style="3" hidden="1" customWidth="1"/>
    <col min="2" max="2" width="16.85546875" style="3" hidden="1" customWidth="1"/>
    <col min="3" max="3" width="45.42578125" style="3" customWidth="1"/>
    <col min="4" max="4" width="5" style="3" customWidth="1"/>
    <col min="5" max="5" width="4.7109375" style="4" bestFit="1" customWidth="1"/>
    <col min="6" max="6" width="9.5703125" style="4" customWidth="1"/>
    <col min="7" max="7" width="18" style="4" customWidth="1"/>
    <col min="8" max="8" width="6.7109375" style="4" customWidth="1"/>
    <col min="9" max="9" width="9.5703125" style="4" bestFit="1" customWidth="1"/>
    <col min="10" max="10" width="6.7109375" style="4" customWidth="1"/>
    <col min="11" max="11" width="12.7109375" style="4" customWidth="1"/>
    <col min="12" max="16384" width="9.140625" style="3"/>
  </cols>
  <sheetData>
    <row r="1" spans="1:14" x14ac:dyDescent="0.2">
      <c r="C1" s="2" t="s">
        <v>0</v>
      </c>
      <c r="D1" s="2"/>
      <c r="E1" s="65"/>
      <c r="F1" s="65"/>
      <c r="G1" s="65"/>
      <c r="H1" s="65"/>
      <c r="I1" s="65"/>
      <c r="J1" s="65"/>
      <c r="K1" s="65"/>
    </row>
    <row r="2" spans="1:14" x14ac:dyDescent="0.2">
      <c r="C2" s="2" t="s">
        <v>4</v>
      </c>
      <c r="D2" s="2"/>
      <c r="E2" s="65"/>
      <c r="F2" s="65"/>
      <c r="G2" s="65"/>
      <c r="H2" s="65"/>
      <c r="I2" s="65"/>
      <c r="J2" s="65"/>
      <c r="K2" s="65"/>
    </row>
    <row r="3" spans="1:14" ht="13.5" thickBot="1" x14ac:dyDescent="0.25">
      <c r="C3" s="2" t="s">
        <v>36</v>
      </c>
      <c r="D3" s="2"/>
      <c r="E3" s="65"/>
      <c r="F3" s="65"/>
      <c r="G3" s="65"/>
      <c r="H3" s="65"/>
      <c r="I3" s="65"/>
      <c r="J3" s="65"/>
      <c r="K3" s="65"/>
    </row>
    <row r="4" spans="1:14" ht="13.5" thickBot="1" x14ac:dyDescent="0.25">
      <c r="C4" s="5" t="s">
        <v>1</v>
      </c>
      <c r="D4" s="173" t="s">
        <v>332</v>
      </c>
      <c r="E4" s="174"/>
      <c r="F4" s="174"/>
      <c r="G4" s="175"/>
      <c r="H4" s="65"/>
      <c r="I4" s="2"/>
      <c r="K4" s="3"/>
    </row>
    <row r="5" spans="1:14" ht="13.5" thickBot="1" x14ac:dyDescent="0.25">
      <c r="C5" s="5" t="s">
        <v>2</v>
      </c>
      <c r="D5" s="176" t="s">
        <v>80</v>
      </c>
      <c r="E5" s="177"/>
      <c r="F5" s="177"/>
      <c r="G5" s="178"/>
      <c r="H5" s="65"/>
      <c r="I5" s="29"/>
      <c r="K5" s="3"/>
    </row>
    <row r="6" spans="1:14" ht="13.5" hidden="1" thickBot="1" x14ac:dyDescent="0.25">
      <c r="C6" s="5" t="s">
        <v>267</v>
      </c>
      <c r="D6" s="185" t="str">
        <f>VLOOKUP(D5,Institution!$A$2:$E$55,4,FALSE)</f>
        <v>P4Y</v>
      </c>
      <c r="E6" s="186"/>
      <c r="F6" s="186"/>
      <c r="G6" s="187"/>
      <c r="H6" s="65"/>
      <c r="I6" s="29"/>
      <c r="K6" s="3"/>
    </row>
    <row r="7" spans="1:14" ht="13.5" thickBot="1" x14ac:dyDescent="0.25">
      <c r="C7" s="5" t="s">
        <v>37</v>
      </c>
      <c r="D7" s="179">
        <v>41548</v>
      </c>
      <c r="E7" s="180"/>
      <c r="F7" s="180"/>
      <c r="G7" s="181"/>
      <c r="H7" s="65"/>
      <c r="I7" s="29"/>
      <c r="K7" s="3"/>
    </row>
    <row r="8" spans="1:14" ht="13.5" thickBot="1" x14ac:dyDescent="0.25">
      <c r="C8" s="5" t="s">
        <v>52</v>
      </c>
      <c r="D8" s="182" t="s">
        <v>328</v>
      </c>
      <c r="E8" s="182"/>
      <c r="F8" s="182"/>
      <c r="G8" s="182"/>
      <c r="H8" s="65"/>
      <c r="I8" s="146"/>
      <c r="J8" s="65"/>
    </row>
    <row r="9" spans="1:14" ht="13.5" thickBot="1" x14ac:dyDescent="0.25">
      <c r="C9" s="5" t="s">
        <v>3</v>
      </c>
      <c r="D9" s="173" t="s">
        <v>333</v>
      </c>
      <c r="E9" s="183"/>
      <c r="F9" s="183"/>
      <c r="G9" s="184"/>
      <c r="H9" s="65"/>
      <c r="I9" s="65"/>
      <c r="J9" s="65"/>
    </row>
    <row r="10" spans="1:14" ht="13.5" thickBot="1" x14ac:dyDescent="0.25">
      <c r="C10" s="2"/>
      <c r="D10" s="2"/>
      <c r="E10" s="65"/>
      <c r="F10" s="65"/>
      <c r="G10" s="65"/>
      <c r="H10" s="65"/>
      <c r="I10" s="65"/>
      <c r="J10" s="65"/>
      <c r="K10" s="65"/>
    </row>
    <row r="11" spans="1:14" ht="13.5" thickTop="1" x14ac:dyDescent="0.2">
      <c r="A11" s="3" t="s">
        <v>138</v>
      </c>
      <c r="B11" s="132" t="s">
        <v>139</v>
      </c>
      <c r="C11" s="6" t="s">
        <v>17</v>
      </c>
      <c r="D11" s="58"/>
      <c r="E11" s="7"/>
      <c r="F11" s="66" t="s">
        <v>8</v>
      </c>
      <c r="G11" s="74"/>
      <c r="H11" s="75" t="s">
        <v>6</v>
      </c>
      <c r="I11" s="67"/>
      <c r="J11" s="66" t="s">
        <v>7</v>
      </c>
      <c r="K11" s="76"/>
    </row>
    <row r="12" spans="1:14" x14ac:dyDescent="0.2">
      <c r="C12" s="8"/>
      <c r="D12" s="50"/>
      <c r="E12" s="9"/>
      <c r="F12" s="10" t="s">
        <v>10</v>
      </c>
      <c r="G12" s="11" t="s">
        <v>9</v>
      </c>
      <c r="H12" s="10" t="s">
        <v>10</v>
      </c>
      <c r="I12" s="11" t="s">
        <v>9</v>
      </c>
      <c r="J12" s="12" t="s">
        <v>10</v>
      </c>
      <c r="K12" s="13" t="s">
        <v>9</v>
      </c>
    </row>
    <row r="13" spans="1:14" x14ac:dyDescent="0.2">
      <c r="C13" s="14" t="s">
        <v>5</v>
      </c>
      <c r="D13" s="54" t="s">
        <v>123</v>
      </c>
      <c r="E13" s="52" t="s">
        <v>114</v>
      </c>
      <c r="F13" s="68" t="s">
        <v>11</v>
      </c>
      <c r="G13" s="69" t="s">
        <v>12</v>
      </c>
      <c r="H13" s="70" t="s">
        <v>13</v>
      </c>
      <c r="I13" s="71" t="s">
        <v>14</v>
      </c>
      <c r="J13" s="72" t="s">
        <v>15</v>
      </c>
      <c r="K13" s="73" t="s">
        <v>16</v>
      </c>
    </row>
    <row r="14" spans="1:14" x14ac:dyDescent="0.2">
      <c r="C14" s="18" t="s">
        <v>26</v>
      </c>
      <c r="D14" s="55"/>
      <c r="E14" s="19"/>
      <c r="F14" s="20"/>
      <c r="G14" s="20"/>
      <c r="H14" s="16"/>
      <c r="I14" s="16"/>
      <c r="J14" s="20"/>
      <c r="K14" s="17"/>
      <c r="M14" s="138"/>
      <c r="N14" s="137"/>
    </row>
    <row r="15" spans="1:14" x14ac:dyDescent="0.2">
      <c r="A15" s="3" t="s">
        <v>150</v>
      </c>
      <c r="B15" s="3" t="s">
        <v>151</v>
      </c>
      <c r="C15" s="21" t="s">
        <v>43</v>
      </c>
      <c r="D15" s="56" t="s">
        <v>123</v>
      </c>
      <c r="E15" s="22">
        <v>115</v>
      </c>
      <c r="F15" s="77"/>
      <c r="G15" s="78"/>
      <c r="H15" s="79"/>
      <c r="I15" s="80"/>
      <c r="J15" s="81">
        <f t="shared" ref="J15:K17" si="0">SUM(F15+H15)</f>
        <v>0</v>
      </c>
      <c r="K15" s="82">
        <f t="shared" si="0"/>
        <v>0</v>
      </c>
      <c r="M15" s="138"/>
      <c r="N15" s="137"/>
    </row>
    <row r="16" spans="1:14" x14ac:dyDescent="0.2">
      <c r="A16" s="3" t="s">
        <v>150</v>
      </c>
      <c r="B16" s="3" t="s">
        <v>151</v>
      </c>
      <c r="C16" s="21" t="s">
        <v>19</v>
      </c>
      <c r="D16" s="56" t="s">
        <v>123</v>
      </c>
      <c r="E16" s="23">
        <v>40</v>
      </c>
      <c r="F16" s="77">
        <v>1580</v>
      </c>
      <c r="G16" s="78">
        <v>6101469</v>
      </c>
      <c r="H16" s="83"/>
      <c r="I16" s="84"/>
      <c r="J16" s="81">
        <f t="shared" si="0"/>
        <v>1580</v>
      </c>
      <c r="K16" s="82">
        <f t="shared" si="0"/>
        <v>6101469</v>
      </c>
      <c r="M16" s="138"/>
      <c r="N16" s="137"/>
    </row>
    <row r="17" spans="1:14" x14ac:dyDescent="0.2">
      <c r="A17" s="3" t="s">
        <v>150</v>
      </c>
      <c r="B17" s="3" t="s">
        <v>151</v>
      </c>
      <c r="C17" s="21" t="s">
        <v>44</v>
      </c>
      <c r="D17" s="56" t="s">
        <v>123</v>
      </c>
      <c r="E17" s="22">
        <v>117</v>
      </c>
      <c r="F17" s="77"/>
      <c r="G17" s="78"/>
      <c r="H17" s="85"/>
      <c r="I17" s="86"/>
      <c r="J17" s="81">
        <f t="shared" si="0"/>
        <v>0</v>
      </c>
      <c r="K17" s="82">
        <f t="shared" si="0"/>
        <v>0</v>
      </c>
      <c r="M17" s="138"/>
      <c r="N17" s="137"/>
    </row>
    <row r="18" spans="1:14" x14ac:dyDescent="0.2">
      <c r="A18" s="3" t="s">
        <v>150</v>
      </c>
      <c r="B18" s="3" t="s">
        <v>151</v>
      </c>
      <c r="C18" s="21" t="s">
        <v>109</v>
      </c>
      <c r="D18" s="56" t="s">
        <v>123</v>
      </c>
      <c r="E18" s="23">
        <v>112</v>
      </c>
      <c r="F18" s="77"/>
      <c r="G18" s="78"/>
      <c r="H18" s="77"/>
      <c r="I18" s="87"/>
      <c r="J18" s="88">
        <f t="shared" ref="J18" si="1">SUM(F18+H18)</f>
        <v>0</v>
      </c>
      <c r="K18" s="82">
        <f t="shared" ref="K18" si="2">SUM(G18+I18)</f>
        <v>0</v>
      </c>
      <c r="M18" s="138"/>
      <c r="N18" s="137"/>
    </row>
    <row r="19" spans="1:14" x14ac:dyDescent="0.2">
      <c r="A19" s="3" t="s">
        <v>150</v>
      </c>
      <c r="B19" s="3" t="s">
        <v>151</v>
      </c>
      <c r="C19" s="21" t="s">
        <v>40</v>
      </c>
      <c r="D19" s="56" t="s">
        <v>123</v>
      </c>
      <c r="E19" s="23">
        <v>10</v>
      </c>
      <c r="F19" s="77">
        <v>533</v>
      </c>
      <c r="G19" s="78">
        <v>215193</v>
      </c>
      <c r="H19" s="89"/>
      <c r="I19" s="90"/>
      <c r="J19" s="91">
        <f t="shared" ref="J19:K24" si="3">SUM(F19+H19)</f>
        <v>533</v>
      </c>
      <c r="K19" s="92">
        <f t="shared" si="3"/>
        <v>215193</v>
      </c>
      <c r="M19" s="138"/>
      <c r="N19" s="137"/>
    </row>
    <row r="20" spans="1:14" x14ac:dyDescent="0.2">
      <c r="A20" s="3" t="s">
        <v>150</v>
      </c>
      <c r="B20" s="3" t="s">
        <v>151</v>
      </c>
      <c r="C20" s="24" t="s">
        <v>45</v>
      </c>
      <c r="D20" s="143" t="s">
        <v>129</v>
      </c>
      <c r="E20" s="25">
        <v>118</v>
      </c>
      <c r="F20" s="77"/>
      <c r="G20" s="87"/>
      <c r="H20" s="77"/>
      <c r="I20" s="87"/>
      <c r="J20" s="81">
        <f t="shared" si="3"/>
        <v>0</v>
      </c>
      <c r="K20" s="82">
        <f t="shared" si="3"/>
        <v>0</v>
      </c>
      <c r="M20" s="138"/>
      <c r="N20" s="137"/>
    </row>
    <row r="21" spans="1:14" x14ac:dyDescent="0.2">
      <c r="A21" s="3" t="s">
        <v>150</v>
      </c>
      <c r="B21" s="3" t="s">
        <v>151</v>
      </c>
      <c r="C21" s="24" t="s">
        <v>117</v>
      </c>
      <c r="D21" s="143" t="s">
        <v>129</v>
      </c>
      <c r="E21" s="25">
        <v>119</v>
      </c>
      <c r="F21" s="77"/>
      <c r="G21" s="87"/>
      <c r="H21" s="77"/>
      <c r="I21" s="87"/>
      <c r="J21" s="81">
        <f t="shared" si="3"/>
        <v>0</v>
      </c>
      <c r="K21" s="82">
        <f t="shared" si="3"/>
        <v>0</v>
      </c>
      <c r="M21" s="138"/>
      <c r="N21" s="137"/>
    </row>
    <row r="22" spans="1:14" x14ac:dyDescent="0.2">
      <c r="A22" s="3" t="s">
        <v>150</v>
      </c>
      <c r="B22" s="3" t="s">
        <v>151</v>
      </c>
      <c r="C22" s="24" t="s">
        <v>323</v>
      </c>
      <c r="D22" s="143" t="s">
        <v>129</v>
      </c>
      <c r="E22" s="25">
        <v>125</v>
      </c>
      <c r="F22" s="77"/>
      <c r="G22" s="87"/>
      <c r="H22" s="77"/>
      <c r="I22" s="87"/>
      <c r="J22" s="81">
        <f t="shared" ref="J22:J23" si="4">SUM(F22+H22)</f>
        <v>0</v>
      </c>
      <c r="K22" s="82">
        <f t="shared" ref="K22:K23" si="5">SUM(G22+I22)</f>
        <v>0</v>
      </c>
      <c r="M22" s="138"/>
      <c r="N22" s="137"/>
    </row>
    <row r="23" spans="1:14" x14ac:dyDescent="0.2">
      <c r="A23" s="3" t="s">
        <v>150</v>
      </c>
      <c r="B23" s="3" t="s">
        <v>151</v>
      </c>
      <c r="C23" s="24" t="s">
        <v>324</v>
      </c>
      <c r="D23" s="143" t="s">
        <v>129</v>
      </c>
      <c r="E23" s="25">
        <v>126</v>
      </c>
      <c r="F23" s="77"/>
      <c r="G23" s="87"/>
      <c r="H23" s="77"/>
      <c r="I23" s="87"/>
      <c r="J23" s="81">
        <f t="shared" si="4"/>
        <v>0</v>
      </c>
      <c r="K23" s="82">
        <f t="shared" si="5"/>
        <v>0</v>
      </c>
      <c r="M23" s="138"/>
      <c r="N23" s="137"/>
    </row>
    <row r="24" spans="1:14" x14ac:dyDescent="0.2">
      <c r="A24" s="3" t="s">
        <v>150</v>
      </c>
      <c r="B24" s="3" t="s">
        <v>151</v>
      </c>
      <c r="C24" s="21" t="s">
        <v>113</v>
      </c>
      <c r="D24" s="56" t="s">
        <v>123</v>
      </c>
      <c r="E24" s="23">
        <v>121</v>
      </c>
      <c r="F24" s="77"/>
      <c r="G24" s="87"/>
      <c r="H24" s="77"/>
      <c r="I24" s="87"/>
      <c r="J24" s="88">
        <f t="shared" si="3"/>
        <v>0</v>
      </c>
      <c r="K24" s="82">
        <f t="shared" si="3"/>
        <v>0</v>
      </c>
      <c r="M24" s="138"/>
      <c r="N24" s="137"/>
    </row>
    <row r="25" spans="1:14" x14ac:dyDescent="0.2">
      <c r="A25" s="3" t="s">
        <v>150</v>
      </c>
      <c r="B25" s="3" t="s">
        <v>151</v>
      </c>
      <c r="C25" s="21" t="s">
        <v>118</v>
      </c>
      <c r="D25" s="143" t="s">
        <v>129</v>
      </c>
      <c r="E25" s="23">
        <v>122</v>
      </c>
      <c r="F25" s="77"/>
      <c r="G25" s="87"/>
      <c r="H25" s="77"/>
      <c r="I25" s="87"/>
      <c r="J25" s="88">
        <f t="shared" ref="J25" si="6">SUM(F25+H25)</f>
        <v>0</v>
      </c>
      <c r="K25" s="82">
        <f>SUM(G25+I25)</f>
        <v>0</v>
      </c>
      <c r="M25" s="138"/>
      <c r="N25" s="137"/>
    </row>
    <row r="26" spans="1:14" x14ac:dyDescent="0.2">
      <c r="C26" s="18" t="s">
        <v>27</v>
      </c>
      <c r="D26" s="55"/>
      <c r="E26" s="19"/>
      <c r="F26" s="20"/>
      <c r="G26" s="20"/>
      <c r="H26" s="20"/>
      <c r="I26" s="20"/>
      <c r="J26" s="20"/>
      <c r="K26" s="17"/>
      <c r="M26" s="138"/>
      <c r="N26" s="137"/>
    </row>
    <row r="27" spans="1:14" x14ac:dyDescent="0.2">
      <c r="A27" s="3" t="s">
        <v>150</v>
      </c>
      <c r="B27" s="3" t="s">
        <v>273</v>
      </c>
      <c r="C27" s="21" t="s">
        <v>22</v>
      </c>
      <c r="D27" s="56" t="s">
        <v>123</v>
      </c>
      <c r="E27" s="23">
        <v>72</v>
      </c>
      <c r="F27" s="77">
        <v>2537</v>
      </c>
      <c r="G27" s="77">
        <v>10088739</v>
      </c>
      <c r="H27" s="77"/>
      <c r="I27" s="77"/>
      <c r="J27" s="88">
        <f t="shared" ref="J27:K32" si="7">SUM(F27+H27)</f>
        <v>2537</v>
      </c>
      <c r="K27" s="82">
        <f t="shared" si="7"/>
        <v>10088739</v>
      </c>
      <c r="M27" s="138"/>
      <c r="N27" s="137"/>
    </row>
    <row r="28" spans="1:14" x14ac:dyDescent="0.2">
      <c r="A28" s="3" t="s">
        <v>150</v>
      </c>
      <c r="B28" s="3" t="s">
        <v>273</v>
      </c>
      <c r="C28" s="21" t="s">
        <v>23</v>
      </c>
      <c r="D28" s="143" t="s">
        <v>129</v>
      </c>
      <c r="E28" s="23">
        <v>74</v>
      </c>
      <c r="F28" s="77">
        <v>2681</v>
      </c>
      <c r="G28" s="77">
        <v>10416271</v>
      </c>
      <c r="H28" s="77">
        <v>233</v>
      </c>
      <c r="I28" s="77">
        <v>2919517</v>
      </c>
      <c r="J28" s="88">
        <v>2905</v>
      </c>
      <c r="K28" s="82">
        <f t="shared" si="7"/>
        <v>13335788</v>
      </c>
      <c r="M28" s="138"/>
      <c r="N28" s="137"/>
    </row>
    <row r="29" spans="1:14" x14ac:dyDescent="0.2">
      <c r="A29" s="3" t="s">
        <v>150</v>
      </c>
      <c r="B29" s="3" t="s">
        <v>273</v>
      </c>
      <c r="C29" s="145" t="s">
        <v>130</v>
      </c>
      <c r="D29" s="143" t="s">
        <v>129</v>
      </c>
      <c r="E29" s="23">
        <v>76</v>
      </c>
      <c r="F29" s="77">
        <v>730</v>
      </c>
      <c r="G29" s="77">
        <v>8240421</v>
      </c>
      <c r="H29" s="77">
        <v>17</v>
      </c>
      <c r="I29" s="77">
        <v>131779</v>
      </c>
      <c r="J29" s="88">
        <f>SUM(F29+H29)</f>
        <v>747</v>
      </c>
      <c r="K29" s="82">
        <f>SUM(G29+I29)</f>
        <v>8372200</v>
      </c>
      <c r="M29" s="138"/>
      <c r="N29" s="137"/>
    </row>
    <row r="30" spans="1:14" x14ac:dyDescent="0.2">
      <c r="A30" s="3" t="s">
        <v>150</v>
      </c>
      <c r="B30" s="3" t="s">
        <v>273</v>
      </c>
      <c r="C30" s="21" t="s">
        <v>41</v>
      </c>
      <c r="D30" s="56" t="s">
        <v>123</v>
      </c>
      <c r="E30" s="23">
        <v>90</v>
      </c>
      <c r="F30" s="77"/>
      <c r="G30" s="77"/>
      <c r="H30" s="77"/>
      <c r="I30" s="77"/>
      <c r="J30" s="88">
        <f t="shared" si="7"/>
        <v>0</v>
      </c>
      <c r="K30" s="82">
        <f t="shared" si="7"/>
        <v>0</v>
      </c>
      <c r="M30" s="138"/>
      <c r="N30" s="137"/>
    </row>
    <row r="31" spans="1:14" x14ac:dyDescent="0.2">
      <c r="A31" s="3" t="s">
        <v>150</v>
      </c>
      <c r="B31" s="3" t="s">
        <v>273</v>
      </c>
      <c r="C31" s="21" t="s">
        <v>108</v>
      </c>
      <c r="D31" s="56" t="s">
        <v>123</v>
      </c>
      <c r="E31" s="23">
        <v>111</v>
      </c>
      <c r="F31" s="77"/>
      <c r="G31" s="77"/>
      <c r="H31" s="77"/>
      <c r="I31" s="77"/>
      <c r="J31" s="88">
        <f t="shared" si="7"/>
        <v>0</v>
      </c>
      <c r="K31" s="82">
        <f t="shared" si="7"/>
        <v>0</v>
      </c>
      <c r="M31" s="138"/>
      <c r="N31" s="137"/>
    </row>
    <row r="32" spans="1:14" x14ac:dyDescent="0.2">
      <c r="A32" s="3" t="s">
        <v>150</v>
      </c>
      <c r="B32" s="3" t="s">
        <v>273</v>
      </c>
      <c r="C32" s="21" t="s">
        <v>42</v>
      </c>
      <c r="D32" s="56" t="s">
        <v>123</v>
      </c>
      <c r="E32" s="23">
        <v>110</v>
      </c>
      <c r="F32" s="77"/>
      <c r="G32" s="77"/>
      <c r="H32" s="77"/>
      <c r="I32" s="77"/>
      <c r="J32" s="88">
        <f t="shared" si="7"/>
        <v>0</v>
      </c>
      <c r="K32" s="82">
        <f t="shared" si="7"/>
        <v>0</v>
      </c>
      <c r="M32" s="138"/>
      <c r="N32" s="137"/>
    </row>
    <row r="33" spans="1:14" x14ac:dyDescent="0.2">
      <c r="A33" s="3" t="s">
        <v>150</v>
      </c>
      <c r="B33" s="3" t="s">
        <v>273</v>
      </c>
      <c r="C33" s="21" t="s">
        <v>18</v>
      </c>
      <c r="D33" s="56" t="s">
        <v>123</v>
      </c>
      <c r="E33" s="23">
        <v>20</v>
      </c>
      <c r="F33" s="77">
        <v>480</v>
      </c>
      <c r="G33" s="77">
        <v>899712</v>
      </c>
      <c r="H33" s="77"/>
      <c r="I33" s="77"/>
      <c r="J33" s="88">
        <f t="shared" ref="J33:J36" si="8">SUM(F33+H33)</f>
        <v>480</v>
      </c>
      <c r="K33" s="82">
        <f t="shared" ref="K33:K36" si="9">SUM(G33+I33)</f>
        <v>899712</v>
      </c>
      <c r="M33" s="138"/>
      <c r="N33" s="137"/>
    </row>
    <row r="34" spans="1:14" x14ac:dyDescent="0.2">
      <c r="A34" s="3" t="s">
        <v>150</v>
      </c>
      <c r="B34" s="3" t="s">
        <v>273</v>
      </c>
      <c r="C34" s="145" t="s">
        <v>325</v>
      </c>
      <c r="D34" s="143" t="s">
        <v>129</v>
      </c>
      <c r="E34" s="23">
        <v>70</v>
      </c>
      <c r="F34" s="77"/>
      <c r="G34" s="77"/>
      <c r="H34" s="77"/>
      <c r="I34" s="77"/>
      <c r="J34" s="88">
        <f t="shared" ref="J34:K35" si="10">SUM(F34+H34)</f>
        <v>0</v>
      </c>
      <c r="K34" s="82">
        <f t="shared" si="10"/>
        <v>0</v>
      </c>
      <c r="M34" s="142"/>
      <c r="N34" s="137"/>
    </row>
    <row r="35" spans="1:14" x14ac:dyDescent="0.2">
      <c r="A35" s="3" t="s">
        <v>150</v>
      </c>
      <c r="B35" s="3" t="s">
        <v>273</v>
      </c>
      <c r="C35" s="21" t="s">
        <v>20</v>
      </c>
      <c r="D35" s="56" t="s">
        <v>123</v>
      </c>
      <c r="E35" s="23">
        <v>50</v>
      </c>
      <c r="F35" s="77"/>
      <c r="G35" s="77"/>
      <c r="H35" s="77"/>
      <c r="I35" s="77"/>
      <c r="J35" s="88">
        <f t="shared" si="10"/>
        <v>0</v>
      </c>
      <c r="K35" s="82">
        <f t="shared" si="10"/>
        <v>0</v>
      </c>
      <c r="M35" s="142"/>
      <c r="N35" s="137"/>
    </row>
    <row r="36" spans="1:14" x14ac:dyDescent="0.2">
      <c r="A36" s="3" t="s">
        <v>150</v>
      </c>
      <c r="B36" s="3" t="s">
        <v>273</v>
      </c>
      <c r="C36" s="21" t="s">
        <v>21</v>
      </c>
      <c r="D36" s="143" t="s">
        <v>129</v>
      </c>
      <c r="E36" s="23">
        <v>60</v>
      </c>
      <c r="F36" s="77"/>
      <c r="G36" s="77"/>
      <c r="H36" s="77"/>
      <c r="I36" s="77"/>
      <c r="J36" s="88">
        <f t="shared" si="8"/>
        <v>0</v>
      </c>
      <c r="K36" s="82">
        <f t="shared" si="9"/>
        <v>0</v>
      </c>
      <c r="M36" s="142"/>
      <c r="N36" s="137"/>
    </row>
    <row r="37" spans="1:14" x14ac:dyDescent="0.2">
      <c r="A37" s="3" t="s">
        <v>150</v>
      </c>
      <c r="B37" s="3" t="s">
        <v>273</v>
      </c>
      <c r="C37" s="21" t="s">
        <v>115</v>
      </c>
      <c r="D37" s="143" t="s">
        <v>129</v>
      </c>
      <c r="E37" s="23">
        <v>80</v>
      </c>
      <c r="F37" s="77"/>
      <c r="G37" s="77"/>
      <c r="H37" s="77"/>
      <c r="I37" s="77"/>
      <c r="J37" s="88">
        <f>SUM(F37+H37)</f>
        <v>0</v>
      </c>
      <c r="K37" s="82">
        <f>SUM(G37+I37)</f>
        <v>0</v>
      </c>
      <c r="M37" s="142"/>
      <c r="N37" s="137"/>
    </row>
    <row r="38" spans="1:14" x14ac:dyDescent="0.2">
      <c r="A38" s="3" t="s">
        <v>150</v>
      </c>
      <c r="B38" s="3" t="s">
        <v>273</v>
      </c>
      <c r="C38" s="21" t="s">
        <v>113</v>
      </c>
      <c r="D38" s="56" t="s">
        <v>123</v>
      </c>
      <c r="E38" s="23">
        <v>123</v>
      </c>
      <c r="F38" s="77"/>
      <c r="G38" s="77"/>
      <c r="H38" s="77"/>
      <c r="I38" s="77"/>
      <c r="J38" s="88">
        <f>SUM(F38+H38)</f>
        <v>0</v>
      </c>
      <c r="K38" s="82">
        <f>SUM(G38+I38)</f>
        <v>0</v>
      </c>
      <c r="M38" s="142"/>
      <c r="N38" s="137"/>
    </row>
    <row r="39" spans="1:14" x14ac:dyDescent="0.2">
      <c r="A39" s="3" t="s">
        <v>150</v>
      </c>
      <c r="B39" s="3" t="s">
        <v>273</v>
      </c>
      <c r="C39" s="21" t="s">
        <v>118</v>
      </c>
      <c r="D39" s="143" t="s">
        <v>129</v>
      </c>
      <c r="E39" s="23">
        <v>124</v>
      </c>
      <c r="F39" s="77"/>
      <c r="G39" s="77"/>
      <c r="H39" s="77"/>
      <c r="I39" s="77"/>
      <c r="J39" s="88">
        <f t="shared" ref="J39" si="11">SUM(F39+H39)</f>
        <v>0</v>
      </c>
      <c r="K39" s="82">
        <f>SUM(G39+I39)</f>
        <v>0</v>
      </c>
      <c r="M39" s="142"/>
      <c r="N39" s="137"/>
    </row>
    <row r="40" spans="1:14" x14ac:dyDescent="0.2">
      <c r="C40" s="18" t="s">
        <v>116</v>
      </c>
      <c r="D40" s="55"/>
      <c r="E40" s="19"/>
      <c r="F40" s="20"/>
      <c r="G40" s="20"/>
      <c r="H40" s="20"/>
      <c r="I40" s="20"/>
      <c r="J40" s="20"/>
      <c r="K40" s="17"/>
      <c r="M40" s="142"/>
      <c r="N40" s="137"/>
    </row>
    <row r="41" spans="1:14" x14ac:dyDescent="0.2">
      <c r="A41" s="3" t="s">
        <v>150</v>
      </c>
      <c r="B41" s="3" t="s">
        <v>116</v>
      </c>
      <c r="C41" s="21" t="s">
        <v>51</v>
      </c>
      <c r="D41" s="56" t="s">
        <v>123</v>
      </c>
      <c r="E41" s="23">
        <v>30</v>
      </c>
      <c r="F41" s="77">
        <v>128</v>
      </c>
      <c r="G41" s="87">
        <v>238563.9</v>
      </c>
      <c r="H41" s="128"/>
      <c r="I41" s="129"/>
      <c r="J41" s="88">
        <f>SUM(F41+H41)</f>
        <v>128</v>
      </c>
      <c r="K41" s="82">
        <f>SUM(G41+I41)</f>
        <v>238563.9</v>
      </c>
      <c r="M41" s="142"/>
      <c r="N41" s="137"/>
    </row>
    <row r="42" spans="1:14" x14ac:dyDescent="0.2">
      <c r="C42" s="26" t="s">
        <v>50</v>
      </c>
      <c r="D42" s="57"/>
      <c r="E42" s="15"/>
      <c r="F42" s="88">
        <v>3546</v>
      </c>
      <c r="G42" s="93">
        <f>SUM(G15:G41)</f>
        <v>36200368.899999999</v>
      </c>
      <c r="H42" s="88">
        <v>236</v>
      </c>
      <c r="I42" s="93">
        <f>SUM(I15:I41)</f>
        <v>3051296</v>
      </c>
      <c r="J42" s="88">
        <v>3771</v>
      </c>
      <c r="K42" s="82">
        <f>SUM(G42+I42)</f>
        <v>39251664.899999999</v>
      </c>
      <c r="M42" s="142"/>
      <c r="N42" s="137"/>
    </row>
    <row r="43" spans="1:14" ht="13.5" thickBot="1" x14ac:dyDescent="0.25">
      <c r="A43" s="3" t="s">
        <v>274</v>
      </c>
      <c r="B43" s="3" t="s">
        <v>275</v>
      </c>
      <c r="C43" s="27" t="s">
        <v>24</v>
      </c>
      <c r="D43" s="143" t="s">
        <v>129</v>
      </c>
      <c r="E43" s="28">
        <v>130</v>
      </c>
      <c r="F43" s="94"/>
      <c r="G43" s="95"/>
      <c r="H43" s="94"/>
      <c r="I43" s="95"/>
      <c r="J43" s="94"/>
      <c r="K43" s="96">
        <f>SUM(G43+I43)</f>
        <v>0</v>
      </c>
      <c r="M43" s="138"/>
      <c r="N43" s="137"/>
    </row>
    <row r="44" spans="1:14" ht="14.25" thickTop="1" thickBot="1" x14ac:dyDescent="0.25">
      <c r="C44" s="29"/>
      <c r="D44" s="29"/>
      <c r="E44" s="30"/>
      <c r="F44" s="97"/>
      <c r="G44" s="98"/>
      <c r="H44" s="97"/>
      <c r="I44" s="98"/>
      <c r="J44" s="97"/>
      <c r="K44" s="98"/>
      <c r="M44" s="138"/>
      <c r="N44" s="137"/>
    </row>
    <row r="45" spans="1:14" ht="13.5" thickTop="1" x14ac:dyDescent="0.2">
      <c r="C45" s="31" t="s">
        <v>25</v>
      </c>
      <c r="D45" s="58"/>
      <c r="E45" s="32"/>
      <c r="F45" s="99"/>
      <c r="G45" s="100"/>
      <c r="H45" s="99"/>
      <c r="I45" s="100"/>
      <c r="J45" s="99"/>
      <c r="K45" s="101"/>
      <c r="M45" s="138"/>
      <c r="N45" s="137"/>
    </row>
    <row r="46" spans="1:14" x14ac:dyDescent="0.2">
      <c r="C46" s="33" t="s">
        <v>26</v>
      </c>
      <c r="D46" s="59"/>
      <c r="E46" s="19"/>
      <c r="F46" s="102"/>
      <c r="G46" s="103"/>
      <c r="H46" s="102"/>
      <c r="I46" s="103"/>
      <c r="J46" s="102"/>
      <c r="K46" s="104"/>
      <c r="M46" s="138"/>
      <c r="N46" s="137"/>
    </row>
    <row r="47" spans="1:14" x14ac:dyDescent="0.2">
      <c r="A47" s="3" t="s">
        <v>276</v>
      </c>
      <c r="B47" s="3" t="s">
        <v>151</v>
      </c>
      <c r="C47" s="34" t="s">
        <v>123</v>
      </c>
      <c r="D47" s="60" t="s">
        <v>123</v>
      </c>
      <c r="E47" s="35">
        <v>140</v>
      </c>
      <c r="F47" s="77">
        <v>1051</v>
      </c>
      <c r="G47" s="87">
        <v>1328858</v>
      </c>
      <c r="H47" s="77"/>
      <c r="I47" s="87"/>
      <c r="J47" s="105">
        <f t="shared" ref="J47:K51" si="12">SUM(F47+H47)</f>
        <v>1051</v>
      </c>
      <c r="K47" s="106">
        <f t="shared" si="12"/>
        <v>1328858</v>
      </c>
      <c r="M47" s="138"/>
      <c r="N47" s="137"/>
    </row>
    <row r="48" spans="1:14" x14ac:dyDescent="0.2">
      <c r="A48" s="3" t="s">
        <v>276</v>
      </c>
      <c r="B48" s="3" t="s">
        <v>151</v>
      </c>
      <c r="C48" s="21" t="s">
        <v>126</v>
      </c>
      <c r="D48" s="143" t="s">
        <v>129</v>
      </c>
      <c r="E48" s="23">
        <v>150</v>
      </c>
      <c r="F48" s="77">
        <v>3538</v>
      </c>
      <c r="G48" s="87">
        <v>16038967</v>
      </c>
      <c r="H48" s="77">
        <v>173</v>
      </c>
      <c r="I48" s="87">
        <v>1107746</v>
      </c>
      <c r="J48" s="88">
        <v>3708</v>
      </c>
      <c r="K48" s="107">
        <f>SUM(G48+I48)</f>
        <v>17146713</v>
      </c>
      <c r="M48" s="138"/>
      <c r="N48" s="137"/>
    </row>
    <row r="49" spans="1:14" x14ac:dyDescent="0.2">
      <c r="A49" s="3" t="s">
        <v>276</v>
      </c>
      <c r="B49" s="3" t="s">
        <v>151</v>
      </c>
      <c r="C49" s="21" t="s">
        <v>127</v>
      </c>
      <c r="D49" s="143" t="s">
        <v>129</v>
      </c>
      <c r="E49" s="23">
        <v>160</v>
      </c>
      <c r="F49" s="77">
        <v>296</v>
      </c>
      <c r="G49" s="87">
        <v>2623000</v>
      </c>
      <c r="H49" s="77">
        <v>7</v>
      </c>
      <c r="I49" s="87">
        <v>33833</v>
      </c>
      <c r="J49" s="88">
        <f t="shared" si="12"/>
        <v>303</v>
      </c>
      <c r="K49" s="107">
        <f t="shared" si="12"/>
        <v>2656833</v>
      </c>
      <c r="M49" s="138"/>
      <c r="N49" s="137"/>
    </row>
    <row r="50" spans="1:14" x14ac:dyDescent="0.2">
      <c r="A50" s="3" t="s">
        <v>276</v>
      </c>
      <c r="B50" s="3" t="s">
        <v>151</v>
      </c>
      <c r="C50" s="21" t="s">
        <v>128</v>
      </c>
      <c r="D50" s="143" t="s">
        <v>129</v>
      </c>
      <c r="E50" s="23">
        <v>170</v>
      </c>
      <c r="F50" s="77">
        <v>170</v>
      </c>
      <c r="G50" s="87">
        <v>623248</v>
      </c>
      <c r="H50" s="77">
        <v>767</v>
      </c>
      <c r="I50" s="87">
        <v>8293695</v>
      </c>
      <c r="J50" s="88">
        <f t="shared" si="12"/>
        <v>937</v>
      </c>
      <c r="K50" s="107">
        <f t="shared" si="12"/>
        <v>8916943</v>
      </c>
      <c r="M50" s="138"/>
      <c r="N50" s="137"/>
    </row>
    <row r="51" spans="1:14" x14ac:dyDescent="0.2">
      <c r="A51" s="3" t="s">
        <v>276</v>
      </c>
      <c r="B51" s="3" t="s">
        <v>151</v>
      </c>
      <c r="C51" s="21" t="s">
        <v>122</v>
      </c>
      <c r="D51" s="143" t="s">
        <v>129</v>
      </c>
      <c r="E51" s="23">
        <v>180</v>
      </c>
      <c r="F51" s="77">
        <v>120</v>
      </c>
      <c r="G51" s="87">
        <v>501355</v>
      </c>
      <c r="H51" s="77">
        <v>7</v>
      </c>
      <c r="I51" s="87">
        <v>4360</v>
      </c>
      <c r="J51" s="88">
        <f t="shared" si="12"/>
        <v>127</v>
      </c>
      <c r="K51" s="107">
        <f t="shared" si="12"/>
        <v>505715</v>
      </c>
      <c r="M51" s="138"/>
      <c r="N51" s="137"/>
    </row>
    <row r="52" spans="1:14" x14ac:dyDescent="0.2">
      <c r="C52" s="33" t="s">
        <v>27</v>
      </c>
      <c r="D52" s="59"/>
      <c r="E52" s="19"/>
      <c r="F52" s="102"/>
      <c r="G52" s="108"/>
      <c r="H52" s="102"/>
      <c r="I52" s="108"/>
      <c r="J52" s="102"/>
      <c r="K52" s="109"/>
      <c r="M52" s="138"/>
      <c r="N52" s="137"/>
    </row>
    <row r="53" spans="1:14" x14ac:dyDescent="0.2">
      <c r="A53" s="3" t="s">
        <v>276</v>
      </c>
      <c r="B53" s="3" t="s">
        <v>121</v>
      </c>
      <c r="C53" s="34" t="s">
        <v>123</v>
      </c>
      <c r="D53" s="60" t="s">
        <v>123</v>
      </c>
      <c r="E53" s="35">
        <v>190</v>
      </c>
      <c r="F53" s="77">
        <v>389</v>
      </c>
      <c r="G53" s="87">
        <v>593043</v>
      </c>
      <c r="H53" s="77">
        <v>4</v>
      </c>
      <c r="I53" s="87">
        <v>6200</v>
      </c>
      <c r="J53" s="105">
        <f>SUM(F53+H53)</f>
        <v>393</v>
      </c>
      <c r="K53" s="106">
        <f>SUM(G53+I53)</f>
        <v>599243</v>
      </c>
      <c r="M53" s="138"/>
      <c r="N53" s="137"/>
    </row>
    <row r="54" spans="1:14" x14ac:dyDescent="0.2">
      <c r="A54" s="3" t="s">
        <v>276</v>
      </c>
      <c r="B54" s="3" t="s">
        <v>121</v>
      </c>
      <c r="C54" s="21" t="s">
        <v>129</v>
      </c>
      <c r="D54" s="143" t="s">
        <v>129</v>
      </c>
      <c r="E54" s="23">
        <v>200</v>
      </c>
      <c r="F54" s="77">
        <v>168</v>
      </c>
      <c r="G54" s="87">
        <v>394184</v>
      </c>
      <c r="H54" s="77">
        <v>3</v>
      </c>
      <c r="I54" s="87">
        <v>6159</v>
      </c>
      <c r="J54" s="88">
        <f>SUM(F54+H54)</f>
        <v>171</v>
      </c>
      <c r="K54" s="107">
        <f>SUM(G54+I54)</f>
        <v>400343</v>
      </c>
      <c r="M54" s="138"/>
      <c r="N54" s="137"/>
    </row>
    <row r="55" spans="1:14" x14ac:dyDescent="0.2">
      <c r="C55" s="33" t="s">
        <v>28</v>
      </c>
      <c r="D55" s="59"/>
      <c r="E55" s="19"/>
      <c r="F55" s="102"/>
      <c r="G55" s="108"/>
      <c r="H55" s="102"/>
      <c r="I55" s="108"/>
      <c r="J55" s="102"/>
      <c r="K55" s="109"/>
      <c r="M55" s="138"/>
      <c r="N55" s="137"/>
    </row>
    <row r="56" spans="1:14" x14ac:dyDescent="0.2">
      <c r="A56" s="3" t="s">
        <v>276</v>
      </c>
      <c r="B56" s="3" t="s">
        <v>116</v>
      </c>
      <c r="C56" s="34" t="s">
        <v>123</v>
      </c>
      <c r="D56" s="60" t="s">
        <v>123</v>
      </c>
      <c r="E56" s="35">
        <v>210</v>
      </c>
      <c r="F56" s="77"/>
      <c r="G56" s="87"/>
      <c r="H56" s="77"/>
      <c r="I56" s="87"/>
      <c r="J56" s="105">
        <f>SUM(F56+H56)</f>
        <v>0</v>
      </c>
      <c r="K56" s="106">
        <f>SUM(G56+I56)</f>
        <v>0</v>
      </c>
      <c r="M56" s="138"/>
      <c r="N56" s="137"/>
    </row>
    <row r="57" spans="1:14" x14ac:dyDescent="0.2">
      <c r="A57" s="3" t="s">
        <v>276</v>
      </c>
      <c r="B57" s="3" t="s">
        <v>116</v>
      </c>
      <c r="C57" s="21" t="s">
        <v>129</v>
      </c>
      <c r="D57" s="143" t="s">
        <v>129</v>
      </c>
      <c r="E57" s="23">
        <v>220</v>
      </c>
      <c r="F57" s="77">
        <v>767</v>
      </c>
      <c r="G57" s="87">
        <v>2708903</v>
      </c>
      <c r="H57" s="77">
        <v>1450</v>
      </c>
      <c r="I57" s="87">
        <v>9836220</v>
      </c>
      <c r="J57" s="88">
        <f>SUM(F57+H57)</f>
        <v>2217</v>
      </c>
      <c r="K57" s="107">
        <f>SUM(G57+I57)</f>
        <v>12545123</v>
      </c>
      <c r="M57" s="138"/>
      <c r="N57" s="137"/>
    </row>
    <row r="58" spans="1:14" ht="13.5" thickBot="1" x14ac:dyDescent="0.25">
      <c r="C58" s="36" t="s">
        <v>50</v>
      </c>
      <c r="D58" s="61"/>
      <c r="E58" s="37"/>
      <c r="F58" s="94">
        <v>4181</v>
      </c>
      <c r="G58" s="110">
        <f t="shared" ref="G58:K58" si="13">SUM(G47:G57)</f>
        <v>24811558</v>
      </c>
      <c r="H58" s="94">
        <v>1121</v>
      </c>
      <c r="I58" s="110">
        <f t="shared" si="13"/>
        <v>19288213</v>
      </c>
      <c r="J58" s="94">
        <v>5297</v>
      </c>
      <c r="K58" s="111">
        <f t="shared" si="13"/>
        <v>44099771</v>
      </c>
      <c r="M58" s="138"/>
      <c r="N58" s="137"/>
    </row>
    <row r="59" spans="1:14" ht="14.25" thickTop="1" thickBot="1" x14ac:dyDescent="0.25">
      <c r="C59" s="38"/>
      <c r="D59" s="49"/>
      <c r="E59" s="39"/>
      <c r="F59" s="112"/>
      <c r="G59" s="113"/>
      <c r="H59" s="112"/>
      <c r="I59" s="113"/>
      <c r="J59" s="112"/>
      <c r="K59" s="113"/>
    </row>
    <row r="60" spans="1:14" ht="13.5" thickTop="1" x14ac:dyDescent="0.2">
      <c r="C60" s="40" t="s">
        <v>29</v>
      </c>
      <c r="D60" s="62"/>
      <c r="E60" s="41"/>
      <c r="F60" s="114"/>
      <c r="G60" s="115"/>
      <c r="H60" s="114"/>
      <c r="I60" s="115"/>
      <c r="J60" s="114"/>
      <c r="K60" s="116"/>
    </row>
    <row r="61" spans="1:14" x14ac:dyDescent="0.2">
      <c r="C61" s="18" t="s">
        <v>26</v>
      </c>
      <c r="D61" s="55"/>
      <c r="E61" s="19"/>
      <c r="F61" s="20"/>
      <c r="G61" s="20"/>
      <c r="H61" s="20"/>
      <c r="I61" s="20"/>
      <c r="J61" s="20"/>
      <c r="K61" s="17"/>
    </row>
    <row r="62" spans="1:14" x14ac:dyDescent="0.2">
      <c r="A62" s="3" t="s">
        <v>277</v>
      </c>
      <c r="B62" s="3" t="s">
        <v>151</v>
      </c>
      <c r="C62" s="21" t="s">
        <v>47</v>
      </c>
      <c r="D62" s="56" t="s">
        <v>123</v>
      </c>
      <c r="E62" s="22">
        <v>245</v>
      </c>
      <c r="F62" s="77">
        <v>1434</v>
      </c>
      <c r="G62" s="117">
        <v>1392670</v>
      </c>
      <c r="H62" s="79"/>
      <c r="I62" s="80"/>
      <c r="J62" s="88">
        <f t="shared" ref="J62:K64" si="14">SUM(F62+H62)</f>
        <v>1434</v>
      </c>
      <c r="K62" s="107">
        <f t="shared" si="14"/>
        <v>1392670</v>
      </c>
    </row>
    <row r="63" spans="1:14" x14ac:dyDescent="0.2">
      <c r="A63" s="3" t="s">
        <v>277</v>
      </c>
      <c r="B63" s="3" t="s">
        <v>151</v>
      </c>
      <c r="C63" s="21" t="s">
        <v>38</v>
      </c>
      <c r="D63" s="143" t="s">
        <v>129</v>
      </c>
      <c r="E63" s="23">
        <v>243</v>
      </c>
      <c r="F63" s="77"/>
      <c r="G63" s="117"/>
      <c r="H63" s="85"/>
      <c r="I63" s="86"/>
      <c r="J63" s="88">
        <f t="shared" si="14"/>
        <v>0</v>
      </c>
      <c r="K63" s="107">
        <f t="shared" si="14"/>
        <v>0</v>
      </c>
    </row>
    <row r="64" spans="1:14" x14ac:dyDescent="0.2">
      <c r="A64" s="3" t="s">
        <v>277</v>
      </c>
      <c r="B64" s="3" t="s">
        <v>151</v>
      </c>
      <c r="C64" s="21" t="s">
        <v>112</v>
      </c>
      <c r="D64" s="56" t="s">
        <v>123</v>
      </c>
      <c r="E64" s="23">
        <v>293</v>
      </c>
      <c r="F64" s="77"/>
      <c r="G64" s="87"/>
      <c r="H64" s="77"/>
      <c r="I64" s="87"/>
      <c r="J64" s="88">
        <f t="shared" si="14"/>
        <v>0</v>
      </c>
      <c r="K64" s="107">
        <f t="shared" si="14"/>
        <v>0</v>
      </c>
    </row>
    <row r="65" spans="1:12" x14ac:dyDescent="0.2">
      <c r="A65" s="3" t="s">
        <v>277</v>
      </c>
      <c r="B65" s="3" t="s">
        <v>151</v>
      </c>
      <c r="C65" s="34" t="s">
        <v>46</v>
      </c>
      <c r="D65" s="143" t="s">
        <v>129</v>
      </c>
      <c r="E65" s="35">
        <v>240</v>
      </c>
      <c r="F65" s="77">
        <v>874</v>
      </c>
      <c r="G65" s="87">
        <v>1621000</v>
      </c>
      <c r="H65" s="79"/>
      <c r="I65" s="80"/>
      <c r="J65" s="105">
        <f t="shared" ref="J65:J77" si="15">SUM(F65+H65)</f>
        <v>874</v>
      </c>
      <c r="K65" s="106">
        <f t="shared" ref="K65:K84" si="16">SUM(G65+I65)</f>
        <v>1621000</v>
      </c>
    </row>
    <row r="66" spans="1:12" x14ac:dyDescent="0.2">
      <c r="A66" s="3" t="s">
        <v>277</v>
      </c>
      <c r="B66" s="3" t="s">
        <v>151</v>
      </c>
      <c r="C66" s="34" t="s">
        <v>131</v>
      </c>
      <c r="D66" s="56" t="s">
        <v>123</v>
      </c>
      <c r="E66" s="35">
        <v>244</v>
      </c>
      <c r="F66" s="77"/>
      <c r="G66" s="87"/>
      <c r="H66" s="77"/>
      <c r="I66" s="87"/>
      <c r="J66" s="105">
        <f t="shared" ref="J66" si="17">SUM(F66+H66)</f>
        <v>0</v>
      </c>
      <c r="K66" s="106">
        <f t="shared" ref="K66" si="18">SUM(G66+I66)</f>
        <v>0</v>
      </c>
    </row>
    <row r="67" spans="1:12" x14ac:dyDescent="0.2">
      <c r="A67" s="3" t="s">
        <v>277</v>
      </c>
      <c r="B67" s="3" t="s">
        <v>151</v>
      </c>
      <c r="C67" s="21" t="s">
        <v>30</v>
      </c>
      <c r="D67" s="56" t="s">
        <v>123</v>
      </c>
      <c r="E67" s="23">
        <v>261</v>
      </c>
      <c r="F67" s="77"/>
      <c r="G67" s="117"/>
      <c r="H67" s="85"/>
      <c r="I67" s="86"/>
      <c r="J67" s="88">
        <f t="shared" si="15"/>
        <v>0</v>
      </c>
      <c r="K67" s="107">
        <f t="shared" si="16"/>
        <v>0</v>
      </c>
    </row>
    <row r="68" spans="1:12" x14ac:dyDescent="0.2">
      <c r="A68" s="3" t="s">
        <v>277</v>
      </c>
      <c r="B68" s="3" t="s">
        <v>151</v>
      </c>
      <c r="C68" s="21" t="s">
        <v>111</v>
      </c>
      <c r="D68" s="143" t="s">
        <v>129</v>
      </c>
      <c r="E68" s="23">
        <v>292</v>
      </c>
      <c r="F68" s="77"/>
      <c r="G68" s="87"/>
      <c r="H68" s="77"/>
      <c r="I68" s="87"/>
      <c r="J68" s="88">
        <f t="shared" ref="J68" si="19">SUM(F68+H68)</f>
        <v>0</v>
      </c>
      <c r="K68" s="107">
        <f t="shared" ref="K68" si="20">SUM(G68+I68)</f>
        <v>0</v>
      </c>
    </row>
    <row r="69" spans="1:12" x14ac:dyDescent="0.2">
      <c r="A69" s="3" t="s">
        <v>277</v>
      </c>
      <c r="B69" s="3" t="s">
        <v>151</v>
      </c>
      <c r="C69" s="21" t="s">
        <v>49</v>
      </c>
      <c r="D69" s="143" t="s">
        <v>129</v>
      </c>
      <c r="E69" s="23">
        <v>270</v>
      </c>
      <c r="F69" s="77"/>
      <c r="G69" s="117"/>
      <c r="H69" s="89"/>
      <c r="I69" s="90"/>
      <c r="J69" s="88">
        <f t="shared" si="15"/>
        <v>0</v>
      </c>
      <c r="K69" s="107">
        <f t="shared" si="16"/>
        <v>0</v>
      </c>
    </row>
    <row r="70" spans="1:12" x14ac:dyDescent="0.2">
      <c r="A70" s="3" t="s">
        <v>277</v>
      </c>
      <c r="B70" s="3" t="s">
        <v>151</v>
      </c>
      <c r="C70" s="21" t="s">
        <v>119</v>
      </c>
      <c r="D70" s="143" t="s">
        <v>129</v>
      </c>
      <c r="E70" s="23">
        <v>260</v>
      </c>
      <c r="F70" s="77"/>
      <c r="G70" s="117"/>
      <c r="H70" s="118"/>
      <c r="I70" s="119"/>
      <c r="J70" s="88">
        <f>SUM(F70+H70)</f>
        <v>0</v>
      </c>
      <c r="K70" s="107">
        <f>SUM(G70+I70)</f>
        <v>0</v>
      </c>
    </row>
    <row r="71" spans="1:12" x14ac:dyDescent="0.2">
      <c r="A71" s="3" t="s">
        <v>277</v>
      </c>
      <c r="B71" s="3" t="s">
        <v>151</v>
      </c>
      <c r="C71" s="21" t="s">
        <v>31</v>
      </c>
      <c r="D71" s="143" t="s">
        <v>129</v>
      </c>
      <c r="E71" s="23">
        <v>280</v>
      </c>
      <c r="F71" s="77"/>
      <c r="G71" s="87"/>
      <c r="H71" s="120"/>
      <c r="I71" s="117"/>
      <c r="J71" s="88">
        <f t="shared" si="15"/>
        <v>0</v>
      </c>
      <c r="K71" s="107">
        <f t="shared" si="16"/>
        <v>0</v>
      </c>
    </row>
    <row r="72" spans="1:12" x14ac:dyDescent="0.2">
      <c r="A72" s="3" t="s">
        <v>277</v>
      </c>
      <c r="B72" s="3" t="s">
        <v>151</v>
      </c>
      <c r="C72" s="21" t="s">
        <v>120</v>
      </c>
      <c r="D72" s="143" t="s">
        <v>129</v>
      </c>
      <c r="E72" s="23">
        <v>283</v>
      </c>
      <c r="F72" s="77"/>
      <c r="G72" s="87"/>
      <c r="H72" s="77"/>
      <c r="I72" s="87"/>
      <c r="J72" s="88">
        <f t="shared" ref="J72" si="21">SUM(F72+H72)</f>
        <v>0</v>
      </c>
      <c r="K72" s="107">
        <f t="shared" ref="K72" si="22">SUM(G72+I72)</f>
        <v>0</v>
      </c>
    </row>
    <row r="73" spans="1:12" x14ac:dyDescent="0.2">
      <c r="C73" s="24" t="s">
        <v>329</v>
      </c>
      <c r="D73" s="166"/>
      <c r="E73" s="167">
        <v>284</v>
      </c>
      <c r="F73" s="168">
        <v>2</v>
      </c>
      <c r="G73" s="169">
        <v>1000</v>
      </c>
      <c r="H73" s="168"/>
      <c r="I73" s="169"/>
      <c r="J73" s="170">
        <f t="shared" ref="J73:J74" si="23">SUM(F73+H73)</f>
        <v>2</v>
      </c>
      <c r="K73" s="171">
        <f t="shared" ref="K73:K74" si="24">SUM(G73+I73)</f>
        <v>1000</v>
      </c>
      <c r="L73" s="172" t="s">
        <v>330</v>
      </c>
    </row>
    <row r="74" spans="1:12" x14ac:dyDescent="0.2">
      <c r="C74" s="24" t="s">
        <v>331</v>
      </c>
      <c r="D74" s="166"/>
      <c r="E74" s="167">
        <v>285</v>
      </c>
      <c r="F74" s="168">
        <v>5</v>
      </c>
      <c r="G74" s="169">
        <v>12295</v>
      </c>
      <c r="H74" s="168"/>
      <c r="I74" s="169"/>
      <c r="J74" s="170">
        <f t="shared" si="23"/>
        <v>5</v>
      </c>
      <c r="K74" s="171">
        <f t="shared" si="24"/>
        <v>12295</v>
      </c>
      <c r="L74" s="172" t="s">
        <v>330</v>
      </c>
    </row>
    <row r="75" spans="1:12" x14ac:dyDescent="0.2">
      <c r="A75" s="3" t="s">
        <v>277</v>
      </c>
      <c r="B75" s="3" t="s">
        <v>151</v>
      </c>
      <c r="C75" s="21" t="s">
        <v>32</v>
      </c>
      <c r="D75" s="56" t="s">
        <v>123</v>
      </c>
      <c r="E75" s="23">
        <v>281</v>
      </c>
      <c r="F75" s="77">
        <v>28</v>
      </c>
      <c r="G75" s="87">
        <v>129148</v>
      </c>
      <c r="H75" s="77">
        <v>1</v>
      </c>
      <c r="I75" s="87">
        <v>6701</v>
      </c>
      <c r="J75" s="88">
        <f t="shared" si="15"/>
        <v>29</v>
      </c>
      <c r="K75" s="107">
        <f t="shared" si="16"/>
        <v>135849</v>
      </c>
    </row>
    <row r="76" spans="1:12" x14ac:dyDescent="0.2">
      <c r="A76" s="3" t="s">
        <v>277</v>
      </c>
      <c r="B76" s="3" t="s">
        <v>151</v>
      </c>
      <c r="C76" s="21" t="s">
        <v>113</v>
      </c>
      <c r="D76" s="56" t="s">
        <v>123</v>
      </c>
      <c r="E76" s="23">
        <v>301</v>
      </c>
      <c r="F76" s="77"/>
      <c r="G76" s="87"/>
      <c r="H76" s="77"/>
      <c r="I76" s="87"/>
      <c r="J76" s="88">
        <f t="shared" ref="J76" si="25">SUM(F76+H76)</f>
        <v>0</v>
      </c>
      <c r="K76" s="107">
        <f t="shared" ref="K76" si="26">SUM(G76+I76)</f>
        <v>0</v>
      </c>
    </row>
    <row r="77" spans="1:12" x14ac:dyDescent="0.2">
      <c r="A77" s="3" t="s">
        <v>277</v>
      </c>
      <c r="B77" s="3" t="s">
        <v>151</v>
      </c>
      <c r="C77" s="21" t="s">
        <v>118</v>
      </c>
      <c r="D77" s="143" t="s">
        <v>129</v>
      </c>
      <c r="E77" s="23">
        <v>302</v>
      </c>
      <c r="F77" s="77">
        <v>6</v>
      </c>
      <c r="G77" s="87">
        <v>19791</v>
      </c>
      <c r="H77" s="77"/>
      <c r="I77" s="87"/>
      <c r="J77" s="88">
        <f t="shared" si="15"/>
        <v>6</v>
      </c>
      <c r="K77" s="107">
        <f t="shared" si="16"/>
        <v>19791</v>
      </c>
    </row>
    <row r="78" spans="1:12" x14ac:dyDescent="0.2">
      <c r="C78" s="18" t="s">
        <v>121</v>
      </c>
      <c r="D78" s="55"/>
      <c r="E78" s="19"/>
      <c r="F78" s="20"/>
      <c r="G78" s="20"/>
      <c r="H78" s="20"/>
      <c r="I78" s="20"/>
      <c r="J78" s="20"/>
      <c r="K78" s="17"/>
    </row>
    <row r="79" spans="1:12" x14ac:dyDescent="0.2">
      <c r="A79" s="3" t="s">
        <v>277</v>
      </c>
      <c r="B79" s="3" t="s">
        <v>273</v>
      </c>
      <c r="C79" s="21" t="s">
        <v>48</v>
      </c>
      <c r="D79" s="143" t="s">
        <v>129</v>
      </c>
      <c r="E79" s="23">
        <v>290</v>
      </c>
      <c r="F79" s="77"/>
      <c r="G79" s="87"/>
      <c r="H79" s="77"/>
      <c r="I79" s="87"/>
      <c r="J79" s="88">
        <f>SUM(F79+H79)</f>
        <v>0</v>
      </c>
      <c r="K79" s="107">
        <f>SUM(G79+I79)</f>
        <v>0</v>
      </c>
    </row>
    <row r="80" spans="1:12" x14ac:dyDescent="0.2">
      <c r="A80" s="3" t="s">
        <v>277</v>
      </c>
      <c r="B80" s="3" t="s">
        <v>273</v>
      </c>
      <c r="C80" s="21" t="s">
        <v>110</v>
      </c>
      <c r="D80" s="143" t="s">
        <v>129</v>
      </c>
      <c r="E80" s="23">
        <v>291</v>
      </c>
      <c r="F80" s="77"/>
      <c r="G80" s="87"/>
      <c r="H80" s="77"/>
      <c r="I80" s="87"/>
      <c r="J80" s="88">
        <f t="shared" ref="J80" si="27">SUM(F80+H80)</f>
        <v>0</v>
      </c>
      <c r="K80" s="107">
        <f t="shared" ref="K80" si="28">SUM(G80+I80)</f>
        <v>0</v>
      </c>
    </row>
    <row r="81" spans="1:11" x14ac:dyDescent="0.2">
      <c r="A81" s="3" t="s">
        <v>277</v>
      </c>
      <c r="B81" s="3" t="s">
        <v>273</v>
      </c>
      <c r="C81" s="21" t="s">
        <v>113</v>
      </c>
      <c r="D81" s="56" t="s">
        <v>123</v>
      </c>
      <c r="E81" s="23">
        <v>303</v>
      </c>
      <c r="F81" s="77"/>
      <c r="G81" s="87"/>
      <c r="H81" s="77"/>
      <c r="I81" s="87"/>
      <c r="J81" s="88"/>
      <c r="K81" s="107"/>
    </row>
    <row r="82" spans="1:11" x14ac:dyDescent="0.2">
      <c r="A82" s="3" t="s">
        <v>277</v>
      </c>
      <c r="B82" s="3" t="s">
        <v>273</v>
      </c>
      <c r="C82" s="21" t="s">
        <v>118</v>
      </c>
      <c r="D82" s="143" t="s">
        <v>129</v>
      </c>
      <c r="E82" s="23">
        <v>304</v>
      </c>
      <c r="F82" s="77"/>
      <c r="G82" s="87"/>
      <c r="H82" s="77"/>
      <c r="I82" s="87"/>
      <c r="J82" s="88"/>
      <c r="K82" s="107"/>
    </row>
    <row r="83" spans="1:11" x14ac:dyDescent="0.2">
      <c r="C83" s="26" t="s">
        <v>50</v>
      </c>
      <c r="D83" s="57"/>
      <c r="E83" s="15"/>
      <c r="F83" s="88">
        <v>2094</v>
      </c>
      <c r="G83" s="93">
        <f>SUM(G62:G82)</f>
        <v>3175904</v>
      </c>
      <c r="H83" s="88">
        <f t="shared" ref="H83:K83" si="29">SUM(H62:H82)</f>
        <v>1</v>
      </c>
      <c r="I83" s="93">
        <f t="shared" si="29"/>
        <v>6701</v>
      </c>
      <c r="J83" s="88">
        <v>2095</v>
      </c>
      <c r="K83" s="107">
        <f t="shared" si="29"/>
        <v>3182605</v>
      </c>
    </row>
    <row r="84" spans="1:11" ht="13.5" thickBot="1" x14ac:dyDescent="0.25">
      <c r="A84" s="3" t="s">
        <v>278</v>
      </c>
      <c r="B84" s="3" t="s">
        <v>275</v>
      </c>
      <c r="C84" s="27" t="s">
        <v>24</v>
      </c>
      <c r="D84" s="95"/>
      <c r="E84" s="28">
        <v>310</v>
      </c>
      <c r="F84" s="94"/>
      <c r="G84" s="95"/>
      <c r="H84" s="94"/>
      <c r="I84" s="95"/>
      <c r="J84" s="94"/>
      <c r="K84" s="111">
        <f t="shared" si="16"/>
        <v>0</v>
      </c>
    </row>
    <row r="85" spans="1:11" ht="14.25" thickTop="1" thickBot="1" x14ac:dyDescent="0.25">
      <c r="C85" s="29"/>
      <c r="D85" s="29"/>
      <c r="E85" s="30"/>
      <c r="F85" s="97"/>
      <c r="G85" s="98"/>
      <c r="H85" s="97"/>
      <c r="I85" s="98"/>
      <c r="J85" s="97"/>
      <c r="K85" s="98"/>
    </row>
    <row r="86" spans="1:11" ht="13.5" thickTop="1" x14ac:dyDescent="0.2">
      <c r="C86" s="31" t="s">
        <v>35</v>
      </c>
      <c r="D86" s="58"/>
      <c r="E86" s="32"/>
      <c r="F86" s="99"/>
      <c r="G86" s="100"/>
      <c r="H86" s="99"/>
      <c r="I86" s="100"/>
      <c r="J86" s="99"/>
      <c r="K86" s="101"/>
    </row>
    <row r="87" spans="1:11" x14ac:dyDescent="0.2">
      <c r="C87" s="42" t="s">
        <v>34</v>
      </c>
      <c r="D87" s="55"/>
      <c r="E87" s="19"/>
      <c r="F87" s="102"/>
      <c r="G87" s="103"/>
      <c r="H87" s="102"/>
      <c r="I87" s="103"/>
      <c r="J87" s="102"/>
      <c r="K87" s="104"/>
    </row>
    <row r="88" spans="1:11" x14ac:dyDescent="0.2">
      <c r="C88" s="43" t="s">
        <v>26</v>
      </c>
      <c r="D88" s="63"/>
      <c r="E88" s="19"/>
      <c r="F88" s="102"/>
      <c r="G88" s="103"/>
      <c r="H88" s="102"/>
      <c r="I88" s="103"/>
      <c r="J88" s="102"/>
      <c r="K88" s="104"/>
    </row>
    <row r="89" spans="1:11" x14ac:dyDescent="0.2">
      <c r="A89" s="3" t="s">
        <v>122</v>
      </c>
      <c r="B89" s="3" t="s">
        <v>151</v>
      </c>
      <c r="C89" s="44" t="s">
        <v>124</v>
      </c>
      <c r="D89" s="53" t="s">
        <v>123</v>
      </c>
      <c r="E89" s="35">
        <v>323</v>
      </c>
      <c r="F89" s="77">
        <v>8</v>
      </c>
      <c r="G89" s="87">
        <v>25000</v>
      </c>
      <c r="H89" s="77"/>
      <c r="I89" s="87"/>
      <c r="J89" s="88">
        <f t="shared" ref="J89:K92" si="30">SUM(F89+H89)</f>
        <v>8</v>
      </c>
      <c r="K89" s="104">
        <f t="shared" si="30"/>
        <v>25000</v>
      </c>
    </row>
    <row r="90" spans="1:11" x14ac:dyDescent="0.2">
      <c r="A90" s="3" t="s">
        <v>122</v>
      </c>
      <c r="B90" s="3" t="s">
        <v>151</v>
      </c>
      <c r="C90" s="44" t="s">
        <v>125</v>
      </c>
      <c r="D90" s="148" t="s">
        <v>129</v>
      </c>
      <c r="E90" s="35">
        <v>324</v>
      </c>
      <c r="F90" s="77">
        <v>1179</v>
      </c>
      <c r="G90" s="87">
        <v>4344913</v>
      </c>
      <c r="H90" s="77">
        <v>381</v>
      </c>
      <c r="I90" s="87">
        <v>3526383</v>
      </c>
      <c r="J90" s="88">
        <v>1559</v>
      </c>
      <c r="K90" s="104">
        <f t="shared" si="30"/>
        <v>7871296</v>
      </c>
    </row>
    <row r="91" spans="1:11" x14ac:dyDescent="0.2">
      <c r="C91" s="43" t="s">
        <v>121</v>
      </c>
      <c r="D91" s="63"/>
      <c r="E91" s="19"/>
      <c r="F91" s="102"/>
      <c r="G91" s="103"/>
      <c r="H91" s="102"/>
      <c r="I91" s="103"/>
      <c r="J91" s="102"/>
      <c r="K91" s="104"/>
    </row>
    <row r="92" spans="1:11" x14ac:dyDescent="0.2">
      <c r="A92" s="3" t="s">
        <v>122</v>
      </c>
      <c r="B92" s="3" t="s">
        <v>273</v>
      </c>
      <c r="C92" s="21" t="s">
        <v>39</v>
      </c>
      <c r="D92" s="143" t="s">
        <v>129</v>
      </c>
      <c r="E92" s="23">
        <v>322</v>
      </c>
      <c r="F92" s="77">
        <v>297</v>
      </c>
      <c r="G92" s="87">
        <v>2969205</v>
      </c>
      <c r="H92" s="77">
        <v>17</v>
      </c>
      <c r="I92" s="87">
        <v>111615</v>
      </c>
      <c r="J92" s="88">
        <f t="shared" si="30"/>
        <v>314</v>
      </c>
      <c r="K92" s="104">
        <f t="shared" si="30"/>
        <v>3080820</v>
      </c>
    </row>
    <row r="93" spans="1:11" x14ac:dyDescent="0.2">
      <c r="C93" s="43" t="s">
        <v>122</v>
      </c>
      <c r="D93" s="63"/>
      <c r="E93" s="19"/>
      <c r="F93" s="102"/>
      <c r="G93" s="103"/>
      <c r="H93" s="102"/>
      <c r="I93" s="103"/>
      <c r="J93" s="102"/>
      <c r="K93" s="104"/>
    </row>
    <row r="94" spans="1:11" x14ac:dyDescent="0.2">
      <c r="A94" s="3" t="s">
        <v>122</v>
      </c>
      <c r="B94" s="3" t="s">
        <v>273</v>
      </c>
      <c r="C94" s="44" t="s">
        <v>122</v>
      </c>
      <c r="D94" s="143" t="s">
        <v>129</v>
      </c>
      <c r="E94" s="51">
        <v>325</v>
      </c>
      <c r="F94" s="77"/>
      <c r="G94" s="87"/>
      <c r="H94" s="77"/>
      <c r="I94" s="87"/>
      <c r="J94" s="88">
        <f t="shared" ref="J94" si="31">SUM(F94+H94)</f>
        <v>0</v>
      </c>
      <c r="K94" s="104">
        <f t="shared" ref="K94" si="32">SUM(G94+I94)</f>
        <v>0</v>
      </c>
    </row>
    <row r="95" spans="1:11" ht="13.5" thickBot="1" x14ac:dyDescent="0.25">
      <c r="C95" s="36" t="s">
        <v>50</v>
      </c>
      <c r="D95" s="61"/>
      <c r="E95" s="37"/>
      <c r="F95" s="94">
        <v>1448</v>
      </c>
      <c r="G95" s="110">
        <f t="shared" ref="G95:K95" si="33">SUM(G89:G94)</f>
        <v>7339118</v>
      </c>
      <c r="H95" s="94">
        <f t="shared" si="33"/>
        <v>398</v>
      </c>
      <c r="I95" s="110">
        <f t="shared" si="33"/>
        <v>3637998</v>
      </c>
      <c r="J95" s="94">
        <v>1845</v>
      </c>
      <c r="K95" s="111">
        <f t="shared" si="33"/>
        <v>10977116</v>
      </c>
    </row>
    <row r="96" spans="1:11" ht="27" customHeight="1" thickTop="1" thickBot="1" x14ac:dyDescent="0.25">
      <c r="C96" s="29"/>
      <c r="D96" s="29"/>
      <c r="E96" s="30"/>
      <c r="F96" s="97"/>
      <c r="G96" s="98"/>
      <c r="H96" s="97"/>
      <c r="I96" s="98"/>
      <c r="J96" s="97"/>
      <c r="K96" s="98"/>
    </row>
    <row r="97" spans="1:11" ht="27" customHeight="1" thickTop="1" x14ac:dyDescent="0.2">
      <c r="C97" s="45" t="s">
        <v>33</v>
      </c>
      <c r="D97" s="64"/>
      <c r="E97" s="46"/>
      <c r="F97" s="121"/>
      <c r="G97" s="122"/>
      <c r="H97" s="121"/>
      <c r="I97" s="122"/>
      <c r="J97" s="121"/>
      <c r="K97" s="123"/>
    </row>
    <row r="98" spans="1:11" ht="27" customHeight="1" thickBot="1" x14ac:dyDescent="0.25">
      <c r="A98" s="137" t="s">
        <v>279</v>
      </c>
      <c r="B98" s="3" t="s">
        <v>123</v>
      </c>
      <c r="C98" s="47" t="s">
        <v>53</v>
      </c>
      <c r="D98" s="144" t="s">
        <v>282</v>
      </c>
      <c r="E98" s="35">
        <v>330</v>
      </c>
      <c r="F98" s="77">
        <v>3342</v>
      </c>
      <c r="G98" s="124">
        <f>SUM(G15:G19,G24,G27,G30:G33,G35,G38,G41,G47,G53,G56,G62,G64,G66,G67,G75,G76,G81,G89)</f>
        <v>21012395.899999999</v>
      </c>
      <c r="H98" s="125">
        <v>8</v>
      </c>
      <c r="I98" s="124">
        <f>SUM(I15:I19,I24,I27,I30:I33,I35,I38,I41,I47,I53,I56,I62,I64,I66,I67,I75,I76,I81,I89)</f>
        <v>12901</v>
      </c>
      <c r="J98" s="105">
        <f>SUM(F98+H98)</f>
        <v>3350</v>
      </c>
      <c r="K98" s="92">
        <f>SUM(G98+I98)</f>
        <v>21025296.899999999</v>
      </c>
    </row>
    <row r="99" spans="1:11" ht="35.25" thickTop="1" thickBot="1" x14ac:dyDescent="0.25">
      <c r="A99" s="137" t="s">
        <v>279</v>
      </c>
      <c r="B99" s="3" t="s">
        <v>280</v>
      </c>
      <c r="C99" s="48" t="s">
        <v>54</v>
      </c>
      <c r="D99" s="144" t="s">
        <v>281</v>
      </c>
      <c r="E99" s="28">
        <v>340</v>
      </c>
      <c r="F99" s="125">
        <v>5480</v>
      </c>
      <c r="G99" s="110">
        <f>SUM(G42,G58,G83,G95)</f>
        <v>71526948.900000006</v>
      </c>
      <c r="H99" s="125">
        <v>1601</v>
      </c>
      <c r="I99" s="110">
        <f>SUM(I42,I58,I83,I95)</f>
        <v>25984208</v>
      </c>
      <c r="J99" s="94">
        <v>7066</v>
      </c>
      <c r="K99" s="96">
        <f>SUM(G99+I99)</f>
        <v>97511156.900000006</v>
      </c>
    </row>
    <row r="100" spans="1:11" ht="13.5" thickTop="1" x14ac:dyDescent="0.2">
      <c r="C100" s="159"/>
      <c r="D100" s="159"/>
      <c r="E100" s="164"/>
      <c r="F100" s="126">
        <f>LARGE((F15:F19,F24,F27,F30,F31,F32,F33,F35,F38,F41,F47,F53,F56,F62,F64,F66,F67,F75,F76,F81,F89),1)</f>
        <v>2537</v>
      </c>
      <c r="G100" s="165"/>
      <c r="H100" s="126">
        <f>LARGE((H15:H19,H24,H27,H30,H31,H32,H33,H35,H38,H41,H47,H53,H56,H62,H64,H66,H67,H75,H76,H81,H89),1)</f>
        <v>4</v>
      </c>
      <c r="I100" s="165"/>
      <c r="J100" s="161"/>
      <c r="K100" s="162"/>
    </row>
    <row r="101" spans="1:11" x14ac:dyDescent="0.2">
      <c r="C101" s="159"/>
      <c r="D101" s="159"/>
      <c r="E101" s="164"/>
      <c r="F101" s="127">
        <f>SUM(F15:F19,F24,F27,F30,F31,F32,F33,F35,F38,F41,F47,F53,F56,F62,F64,F66, F67,F75,F76,F81,F89)</f>
        <v>8168</v>
      </c>
      <c r="G101" s="127"/>
      <c r="H101" s="127">
        <f>SUM(H15:H19,H24,H27,H30,H31,H32,H33,H35,H38,H41,H47,H53,H56,H62,H64,H66,H67,H75,H76,H81,H89)</f>
        <v>5</v>
      </c>
      <c r="I101" s="165"/>
      <c r="J101" s="161"/>
      <c r="K101" s="162"/>
    </row>
    <row r="102" spans="1:11" x14ac:dyDescent="0.2">
      <c r="C102" s="163"/>
      <c r="D102" s="163"/>
      <c r="E102" s="126"/>
      <c r="F102" s="126">
        <f>LARGE((F15:F25,F27:F39,F41,F47:F51,F53:F54,F56:F57,F62:F77,F79:F82,F89:F90,F92,F94),1)</f>
        <v>3538</v>
      </c>
      <c r="G102" s="126"/>
      <c r="H102" s="126">
        <f>LARGE((H15:H25,H27:H39,H41,H47:H51,H53:H54,H56:H57,H62:H77,H79:H82,H89:H90,H92,H94),1)</f>
        <v>1450</v>
      </c>
      <c r="I102" s="126"/>
      <c r="J102" s="160"/>
      <c r="K102" s="160"/>
    </row>
    <row r="103" spans="1:11" x14ac:dyDescent="0.2">
      <c r="C103" s="163"/>
      <c r="D103" s="163"/>
      <c r="E103" s="126"/>
      <c r="F103" s="127">
        <f>SUM(F42,F58,F83,F95)</f>
        <v>11269</v>
      </c>
      <c r="G103" s="126"/>
      <c r="H103" s="127">
        <f>SUM(H42,H58,H83,H95)</f>
        <v>1756</v>
      </c>
      <c r="I103" s="126"/>
      <c r="J103" s="160"/>
      <c r="K103" s="160"/>
    </row>
    <row r="104" spans="1:11" x14ac:dyDescent="0.2">
      <c r="C104" s="163"/>
      <c r="D104" s="163"/>
      <c r="E104" s="126"/>
      <c r="F104" s="126"/>
      <c r="G104" s="126"/>
      <c r="H104" s="126"/>
      <c r="I104" s="126"/>
      <c r="J104" s="160"/>
      <c r="K104" s="160"/>
    </row>
    <row r="105" spans="1:11" x14ac:dyDescent="0.2">
      <c r="C105" s="163"/>
      <c r="D105" s="163"/>
      <c r="E105" s="160"/>
      <c r="F105" s="160"/>
      <c r="G105" s="160"/>
      <c r="H105" s="160"/>
      <c r="I105" s="160"/>
      <c r="J105" s="160"/>
      <c r="K105" s="160"/>
    </row>
    <row r="106" spans="1:11" x14ac:dyDescent="0.2">
      <c r="C106" s="163"/>
      <c r="D106" s="163"/>
      <c r="E106" s="160"/>
      <c r="F106" s="160"/>
      <c r="G106" s="160"/>
      <c r="H106" s="160"/>
      <c r="I106" s="160"/>
      <c r="J106" s="160"/>
      <c r="K106" s="160"/>
    </row>
    <row r="107" spans="1:11" x14ac:dyDescent="0.2">
      <c r="C107" s="163"/>
      <c r="D107" s="163"/>
      <c r="E107" s="160"/>
      <c r="F107" s="160"/>
      <c r="G107" s="160"/>
      <c r="H107" s="160"/>
      <c r="I107" s="160"/>
      <c r="J107" s="160"/>
      <c r="K107" s="160"/>
    </row>
    <row r="108" spans="1:11" x14ac:dyDescent="0.2">
      <c r="C108" s="163"/>
      <c r="D108" s="163"/>
      <c r="E108" s="160"/>
      <c r="F108" s="160"/>
      <c r="G108" s="160"/>
      <c r="H108" s="160"/>
      <c r="I108" s="160"/>
      <c r="J108" s="160"/>
      <c r="K108" s="160"/>
    </row>
    <row r="109" spans="1:11" x14ac:dyDescent="0.2">
      <c r="C109" s="163"/>
      <c r="D109" s="163"/>
      <c r="E109" s="160"/>
      <c r="F109" s="160"/>
      <c r="G109" s="160"/>
      <c r="H109" s="163"/>
      <c r="I109" s="163"/>
      <c r="J109" s="163"/>
      <c r="K109" s="163"/>
    </row>
    <row r="110" spans="1:11" x14ac:dyDescent="0.2">
      <c r="H110" s="3"/>
      <c r="I110" s="3"/>
      <c r="J110" s="3"/>
      <c r="K110" s="3"/>
    </row>
  </sheetData>
  <mergeCells count="6">
    <mergeCell ref="D4:G4"/>
    <mergeCell ref="D5:G5"/>
    <mergeCell ref="D7:G7"/>
    <mergeCell ref="D8:G8"/>
    <mergeCell ref="D9:G9"/>
    <mergeCell ref="D6:G6"/>
  </mergeCells>
  <phoneticPr fontId="0" type="noConversion"/>
  <dataValidations count="4">
    <dataValidation type="decimal" allowBlank="1" showInputMessage="1" showErrorMessage="1" error="Unduplicated headcount must be equal to or larger than count of any one financial aid program and less than or equal to the cummulative count of all programs_x000a_" sqref="F99 H98:H99">
      <formula1>F101</formula1>
      <formula2>F102</formula2>
    </dataValidation>
    <dataValidation type="decimal" allowBlank="1" showInputMessage="1" showErrorMessage="1" error="Unduplicated headcount for Need-based must be equal to or larger than count of the largest need-based financial aid program and less than or equal to the cummulative count of all need-based programs_x000a_" sqref="F98">
      <formula1>F100</formula1>
      <formula2>F101</formula2>
    </dataValidation>
    <dataValidation type="decimal" allowBlank="1" showInputMessage="1" showErrorMessage="1" sqref="H89:H90 H27:H39 F27:F39 F15:F25 H18 H20:H25 H79:H82 F79:F82 F89:F90 H92 F92 H94 F94 H71:H77 H68 F62:F77 H41 F41 H47:H51 F47:F51 F53:F54 H53:H54 H56:H57 F56:F57 H64 H66">
      <formula1>0</formula1>
      <formula2>99999999999999900000</formula2>
    </dataValidation>
    <dataValidation type="list" allowBlank="1" showInputMessage="1" showErrorMessage="1" sqref="D5:G5">
      <formula1>inst2</formula1>
    </dataValidation>
  </dataValidations>
  <pageMargins left="0.27" right="0.25" top="0.25" bottom="0.25" header="0.25" footer="0.17"/>
  <pageSetup scale="80" orientation="portrait" horizontalDpi="300" verticalDpi="300" r:id="rId1"/>
  <headerFooter alignWithMargins="0"/>
  <rowBreaks count="1" manualBreakCount="1">
    <brk id="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55"/>
  <sheetViews>
    <sheetView workbookViewId="0">
      <selection activeCell="A37" sqref="A37"/>
    </sheetView>
  </sheetViews>
  <sheetFormatPr defaultRowHeight="12.75" x14ac:dyDescent="0.2"/>
  <cols>
    <col min="1" max="1" width="70.7109375" customWidth="1"/>
    <col min="5" max="5" width="42" customWidth="1"/>
    <col min="6" max="6" width="7.42578125" bestFit="1" customWidth="1"/>
    <col min="7" max="16384" width="9.140625" style="1"/>
  </cols>
  <sheetData>
    <row r="1" spans="1:6" ht="15" x14ac:dyDescent="0.25">
      <c r="A1" s="130" t="s">
        <v>55</v>
      </c>
      <c r="B1" s="130" t="s">
        <v>152</v>
      </c>
      <c r="C1" s="130" t="s">
        <v>153</v>
      </c>
      <c r="D1" s="130" t="s">
        <v>272</v>
      </c>
      <c r="E1" s="130" t="s">
        <v>137</v>
      </c>
      <c r="F1" s="132" t="s">
        <v>135</v>
      </c>
    </row>
    <row r="2" spans="1:6" x14ac:dyDescent="0.2">
      <c r="A2" t="s">
        <v>56</v>
      </c>
      <c r="B2" t="s">
        <v>154</v>
      </c>
      <c r="C2" t="s">
        <v>155</v>
      </c>
      <c r="D2" s="130" t="s">
        <v>149</v>
      </c>
      <c r="E2" t="s">
        <v>156</v>
      </c>
      <c r="F2" s="137" t="s">
        <v>148</v>
      </c>
    </row>
    <row r="3" spans="1:6" x14ac:dyDescent="0.2">
      <c r="A3" t="s">
        <v>57</v>
      </c>
      <c r="B3" s="141" t="s">
        <v>157</v>
      </c>
      <c r="C3" s="130" t="s">
        <v>158</v>
      </c>
      <c r="D3" s="130" t="s">
        <v>149</v>
      </c>
      <c r="E3" t="s">
        <v>156</v>
      </c>
      <c r="F3" s="137" t="s">
        <v>283</v>
      </c>
    </row>
    <row r="4" spans="1:6" x14ac:dyDescent="0.2">
      <c r="A4" t="s">
        <v>58</v>
      </c>
      <c r="B4" s="141" t="s">
        <v>159</v>
      </c>
      <c r="C4" s="141" t="s">
        <v>160</v>
      </c>
      <c r="D4" s="130" t="s">
        <v>149</v>
      </c>
      <c r="E4" t="s">
        <v>156</v>
      </c>
      <c r="F4" s="137" t="s">
        <v>283</v>
      </c>
    </row>
    <row r="5" spans="1:6" x14ac:dyDescent="0.2">
      <c r="A5" t="s">
        <v>59</v>
      </c>
      <c r="B5" t="s">
        <v>161</v>
      </c>
      <c r="C5" t="s">
        <v>162</v>
      </c>
      <c r="D5" s="130" t="s">
        <v>149</v>
      </c>
      <c r="E5" t="s">
        <v>156</v>
      </c>
      <c r="F5" s="137" t="s">
        <v>284</v>
      </c>
    </row>
    <row r="6" spans="1:6" x14ac:dyDescent="0.2">
      <c r="A6" t="s">
        <v>60</v>
      </c>
      <c r="B6" t="s">
        <v>163</v>
      </c>
      <c r="C6" t="s">
        <v>164</v>
      </c>
      <c r="D6" s="130" t="s">
        <v>149</v>
      </c>
      <c r="E6" t="s">
        <v>156</v>
      </c>
      <c r="F6" s="137" t="s">
        <v>285</v>
      </c>
    </row>
    <row r="7" spans="1:6" x14ac:dyDescent="0.2">
      <c r="A7" t="s">
        <v>61</v>
      </c>
      <c r="B7" t="s">
        <v>165</v>
      </c>
      <c r="C7" t="s">
        <v>166</v>
      </c>
      <c r="D7" s="130" t="s">
        <v>268</v>
      </c>
      <c r="E7" t="s">
        <v>167</v>
      </c>
      <c r="F7" s="137" t="s">
        <v>286</v>
      </c>
    </row>
    <row r="8" spans="1:6" x14ac:dyDescent="0.2">
      <c r="A8" t="s">
        <v>62</v>
      </c>
      <c r="B8" t="s">
        <v>168</v>
      </c>
      <c r="C8" t="s">
        <v>169</v>
      </c>
      <c r="D8" s="130" t="s">
        <v>270</v>
      </c>
      <c r="E8" t="s">
        <v>170</v>
      </c>
      <c r="F8" s="137" t="s">
        <v>287</v>
      </c>
    </row>
    <row r="9" spans="1:6" x14ac:dyDescent="0.2">
      <c r="A9" t="s">
        <v>63</v>
      </c>
      <c r="B9" t="s">
        <v>171</v>
      </c>
      <c r="C9" t="s">
        <v>172</v>
      </c>
      <c r="D9" s="130" t="s">
        <v>149</v>
      </c>
      <c r="E9" t="s">
        <v>156</v>
      </c>
      <c r="F9" s="137" t="s">
        <v>288</v>
      </c>
    </row>
    <row r="10" spans="1:6" x14ac:dyDescent="0.2">
      <c r="A10" t="s">
        <v>64</v>
      </c>
      <c r="B10" t="s">
        <v>173</v>
      </c>
      <c r="C10" t="s">
        <v>174</v>
      </c>
      <c r="D10" s="130" t="s">
        <v>149</v>
      </c>
      <c r="E10" t="s">
        <v>156</v>
      </c>
      <c r="F10" s="137" t="s">
        <v>289</v>
      </c>
    </row>
    <row r="11" spans="1:6" x14ac:dyDescent="0.2">
      <c r="A11" t="s">
        <v>65</v>
      </c>
      <c r="B11" t="s">
        <v>175</v>
      </c>
      <c r="C11" t="s">
        <v>176</v>
      </c>
      <c r="D11" s="130" t="s">
        <v>270</v>
      </c>
      <c r="E11" t="s">
        <v>170</v>
      </c>
      <c r="F11" s="137" t="s">
        <v>290</v>
      </c>
    </row>
    <row r="12" spans="1:6" x14ac:dyDescent="0.2">
      <c r="A12" t="s">
        <v>66</v>
      </c>
      <c r="B12" t="s">
        <v>177</v>
      </c>
      <c r="C12" t="s">
        <v>178</v>
      </c>
      <c r="D12" s="130" t="s">
        <v>149</v>
      </c>
      <c r="E12" t="s">
        <v>156</v>
      </c>
      <c r="F12" s="137" t="s">
        <v>291</v>
      </c>
    </row>
    <row r="13" spans="1:6" x14ac:dyDescent="0.2">
      <c r="A13" t="s">
        <v>67</v>
      </c>
      <c r="B13" t="s">
        <v>179</v>
      </c>
      <c r="C13" t="s">
        <v>180</v>
      </c>
      <c r="D13" s="130" t="s">
        <v>149</v>
      </c>
      <c r="E13" t="s">
        <v>156</v>
      </c>
      <c r="F13" s="137" t="s">
        <v>292</v>
      </c>
    </row>
    <row r="14" spans="1:6" x14ac:dyDescent="0.2">
      <c r="A14" s="130" t="s">
        <v>327</v>
      </c>
      <c r="B14" t="s">
        <v>181</v>
      </c>
      <c r="C14" t="s">
        <v>182</v>
      </c>
      <c r="D14" s="130" t="s">
        <v>149</v>
      </c>
      <c r="E14" t="s">
        <v>156</v>
      </c>
      <c r="F14" s="137">
        <v>5090</v>
      </c>
    </row>
    <row r="15" spans="1:6" x14ac:dyDescent="0.2">
      <c r="A15" t="s">
        <v>68</v>
      </c>
      <c r="B15" t="s">
        <v>183</v>
      </c>
      <c r="C15" t="s">
        <v>184</v>
      </c>
      <c r="D15" s="130" t="s">
        <v>271</v>
      </c>
      <c r="E15" t="s">
        <v>185</v>
      </c>
      <c r="F15" s="137" t="s">
        <v>293</v>
      </c>
    </row>
    <row r="16" spans="1:6" x14ac:dyDescent="0.2">
      <c r="A16" t="s">
        <v>69</v>
      </c>
      <c r="B16" t="s">
        <v>186</v>
      </c>
      <c r="C16" t="s">
        <v>187</v>
      </c>
      <c r="D16" s="130" t="s">
        <v>270</v>
      </c>
      <c r="E16" t="s">
        <v>170</v>
      </c>
      <c r="F16" s="137" t="s">
        <v>294</v>
      </c>
    </row>
    <row r="17" spans="1:6" x14ac:dyDescent="0.2">
      <c r="A17" t="s">
        <v>70</v>
      </c>
      <c r="B17" t="s">
        <v>188</v>
      </c>
      <c r="C17" t="s">
        <v>189</v>
      </c>
      <c r="D17" s="130" t="s">
        <v>271</v>
      </c>
      <c r="E17" t="s">
        <v>185</v>
      </c>
      <c r="F17" s="137" t="s">
        <v>295</v>
      </c>
    </row>
    <row r="18" spans="1:6" x14ac:dyDescent="0.2">
      <c r="A18" t="s">
        <v>71</v>
      </c>
      <c r="B18" t="s">
        <v>190</v>
      </c>
      <c r="C18" t="s">
        <v>191</v>
      </c>
      <c r="D18" s="130" t="s">
        <v>149</v>
      </c>
      <c r="E18" t="s">
        <v>156</v>
      </c>
      <c r="F18" s="137" t="s">
        <v>296</v>
      </c>
    </row>
    <row r="19" spans="1:6" x14ac:dyDescent="0.2">
      <c r="A19" t="s">
        <v>72</v>
      </c>
      <c r="B19" t="s">
        <v>192</v>
      </c>
      <c r="C19" t="s">
        <v>193</v>
      </c>
      <c r="D19" s="130" t="s">
        <v>270</v>
      </c>
      <c r="E19" t="s">
        <v>170</v>
      </c>
      <c r="F19" s="137" t="s">
        <v>297</v>
      </c>
    </row>
    <row r="20" spans="1:6" x14ac:dyDescent="0.2">
      <c r="A20" t="s">
        <v>73</v>
      </c>
      <c r="B20" t="s">
        <v>194</v>
      </c>
      <c r="C20" t="s">
        <v>195</v>
      </c>
      <c r="D20" s="130" t="s">
        <v>149</v>
      </c>
      <c r="E20" t="s">
        <v>156</v>
      </c>
      <c r="F20" s="137" t="s">
        <v>298</v>
      </c>
    </row>
    <row r="21" spans="1:6" x14ac:dyDescent="0.2">
      <c r="A21" t="s">
        <v>74</v>
      </c>
      <c r="B21" s="141" t="s">
        <v>196</v>
      </c>
      <c r="C21" s="141" t="s">
        <v>197</v>
      </c>
      <c r="D21" s="130" t="s">
        <v>270</v>
      </c>
      <c r="E21" t="s">
        <v>170</v>
      </c>
      <c r="F21" s="137" t="s">
        <v>299</v>
      </c>
    </row>
    <row r="22" spans="1:6" x14ac:dyDescent="0.2">
      <c r="A22" t="s">
        <v>75</v>
      </c>
      <c r="B22" t="s">
        <v>199</v>
      </c>
      <c r="C22" t="s">
        <v>200</v>
      </c>
      <c r="D22" s="130" t="s">
        <v>270</v>
      </c>
      <c r="E22" t="s">
        <v>170</v>
      </c>
      <c r="F22" s="137" t="s">
        <v>300</v>
      </c>
    </row>
    <row r="23" spans="1:6" x14ac:dyDescent="0.2">
      <c r="A23" t="s">
        <v>76</v>
      </c>
      <c r="B23" t="s">
        <v>201</v>
      </c>
      <c r="C23" t="s">
        <v>202</v>
      </c>
      <c r="D23" s="130" t="s">
        <v>149</v>
      </c>
      <c r="E23" t="s">
        <v>156</v>
      </c>
      <c r="F23" s="137" t="s">
        <v>301</v>
      </c>
    </row>
    <row r="24" spans="1:6" x14ac:dyDescent="0.2">
      <c r="A24" t="s">
        <v>77</v>
      </c>
      <c r="B24" t="s">
        <v>203</v>
      </c>
      <c r="C24" t="s">
        <v>204</v>
      </c>
      <c r="D24" s="130" t="s">
        <v>271</v>
      </c>
      <c r="E24" t="s">
        <v>185</v>
      </c>
      <c r="F24" s="137" t="s">
        <v>302</v>
      </c>
    </row>
    <row r="25" spans="1:6" x14ac:dyDescent="0.2">
      <c r="A25" t="s">
        <v>78</v>
      </c>
      <c r="B25" t="s">
        <v>205</v>
      </c>
      <c r="C25" t="s">
        <v>206</v>
      </c>
      <c r="D25" s="130" t="s">
        <v>271</v>
      </c>
      <c r="E25" t="s">
        <v>185</v>
      </c>
      <c r="F25" s="137" t="s">
        <v>303</v>
      </c>
    </row>
    <row r="26" spans="1:6" x14ac:dyDescent="0.2">
      <c r="A26" t="s">
        <v>79</v>
      </c>
      <c r="B26" t="s">
        <v>207</v>
      </c>
      <c r="C26" t="s">
        <v>208</v>
      </c>
      <c r="D26" s="130" t="s">
        <v>270</v>
      </c>
      <c r="E26" t="s">
        <v>170</v>
      </c>
      <c r="F26" s="137">
        <v>2100</v>
      </c>
    </row>
    <row r="27" spans="1:6" x14ac:dyDescent="0.2">
      <c r="A27" t="s">
        <v>80</v>
      </c>
      <c r="B27" s="141" t="s">
        <v>209</v>
      </c>
      <c r="C27" s="141" t="s">
        <v>210</v>
      </c>
      <c r="D27" s="130" t="s">
        <v>271</v>
      </c>
      <c r="E27" t="s">
        <v>185</v>
      </c>
      <c r="F27" s="137" t="s">
        <v>304</v>
      </c>
    </row>
    <row r="28" spans="1:6" x14ac:dyDescent="0.2">
      <c r="A28" t="s">
        <v>81</v>
      </c>
      <c r="B28" t="s">
        <v>211</v>
      </c>
      <c r="C28" t="s">
        <v>212</v>
      </c>
      <c r="D28" s="130" t="s">
        <v>149</v>
      </c>
      <c r="E28" t="s">
        <v>156</v>
      </c>
      <c r="F28" s="137" t="s">
        <v>305</v>
      </c>
    </row>
    <row r="29" spans="1:6" x14ac:dyDescent="0.2">
      <c r="A29" t="s">
        <v>82</v>
      </c>
      <c r="B29" t="s">
        <v>213</v>
      </c>
      <c r="C29" t="s">
        <v>214</v>
      </c>
      <c r="D29" s="130" t="s">
        <v>271</v>
      </c>
      <c r="E29" t="s">
        <v>185</v>
      </c>
      <c r="F29" s="137" t="s">
        <v>306</v>
      </c>
    </row>
    <row r="30" spans="1:6" x14ac:dyDescent="0.2">
      <c r="A30" t="s">
        <v>83</v>
      </c>
      <c r="B30" t="s">
        <v>215</v>
      </c>
      <c r="C30" t="s">
        <v>216</v>
      </c>
      <c r="D30" s="130" t="s">
        <v>270</v>
      </c>
      <c r="E30" t="s">
        <v>170</v>
      </c>
      <c r="F30" s="137" t="s">
        <v>307</v>
      </c>
    </row>
    <row r="31" spans="1:6" x14ac:dyDescent="0.2">
      <c r="A31" t="s">
        <v>84</v>
      </c>
      <c r="B31" t="s">
        <v>217</v>
      </c>
      <c r="C31" t="s">
        <v>218</v>
      </c>
      <c r="D31" s="130" t="s">
        <v>270</v>
      </c>
      <c r="E31" t="s">
        <v>170</v>
      </c>
      <c r="F31" s="137" t="s">
        <v>308</v>
      </c>
    </row>
    <row r="32" spans="1:6" x14ac:dyDescent="0.2">
      <c r="A32" t="s">
        <v>85</v>
      </c>
      <c r="B32" t="s">
        <v>219</v>
      </c>
      <c r="C32" t="s">
        <v>220</v>
      </c>
      <c r="D32" s="130" t="s">
        <v>271</v>
      </c>
      <c r="E32" t="s">
        <v>185</v>
      </c>
      <c r="F32" s="137" t="s">
        <v>309</v>
      </c>
    </row>
    <row r="33" spans="1:6" x14ac:dyDescent="0.2">
      <c r="A33" t="s">
        <v>86</v>
      </c>
      <c r="B33" t="s">
        <v>221</v>
      </c>
      <c r="C33" t="s">
        <v>222</v>
      </c>
      <c r="D33" s="130" t="s">
        <v>270</v>
      </c>
      <c r="E33" t="s">
        <v>170</v>
      </c>
      <c r="F33" s="137">
        <v>3025</v>
      </c>
    </row>
    <row r="34" spans="1:6" x14ac:dyDescent="0.2">
      <c r="A34" t="s">
        <v>87</v>
      </c>
      <c r="B34" t="s">
        <v>223</v>
      </c>
      <c r="C34" t="s">
        <v>224</v>
      </c>
      <c r="D34" s="130" t="s">
        <v>149</v>
      </c>
      <c r="E34" t="s">
        <v>156</v>
      </c>
      <c r="F34" s="137" t="s">
        <v>310</v>
      </c>
    </row>
    <row r="35" spans="1:6" x14ac:dyDescent="0.2">
      <c r="A35" t="s">
        <v>88</v>
      </c>
      <c r="B35" t="s">
        <v>225</v>
      </c>
      <c r="C35" t="s">
        <v>226</v>
      </c>
      <c r="D35" s="130" t="s">
        <v>149</v>
      </c>
      <c r="E35" t="s">
        <v>156</v>
      </c>
      <c r="F35" s="137" t="s">
        <v>311</v>
      </c>
    </row>
    <row r="36" spans="1:6" x14ac:dyDescent="0.2">
      <c r="A36" s="130" t="s">
        <v>326</v>
      </c>
      <c r="B36" s="141" t="s">
        <v>227</v>
      </c>
      <c r="C36" s="141" t="s">
        <v>228</v>
      </c>
      <c r="D36" s="130" t="s">
        <v>270</v>
      </c>
      <c r="E36" t="s">
        <v>170</v>
      </c>
      <c r="F36" s="137">
        <v>3110</v>
      </c>
    </row>
    <row r="37" spans="1:6" x14ac:dyDescent="0.2">
      <c r="A37" t="s">
        <v>89</v>
      </c>
      <c r="B37" t="s">
        <v>229</v>
      </c>
      <c r="C37" t="s">
        <v>230</v>
      </c>
      <c r="D37" s="130" t="s">
        <v>149</v>
      </c>
      <c r="E37" t="s">
        <v>156</v>
      </c>
      <c r="F37" s="137">
        <v>4020</v>
      </c>
    </row>
    <row r="38" spans="1:6" x14ac:dyDescent="0.2">
      <c r="A38" t="s">
        <v>90</v>
      </c>
      <c r="B38" t="s">
        <v>231</v>
      </c>
      <c r="C38" t="s">
        <v>232</v>
      </c>
      <c r="D38" s="130" t="s">
        <v>271</v>
      </c>
      <c r="E38" t="s">
        <v>185</v>
      </c>
      <c r="F38" s="137">
        <v>2080</v>
      </c>
    </row>
    <row r="39" spans="1:6" x14ac:dyDescent="0.2">
      <c r="A39" t="s">
        <v>91</v>
      </c>
      <c r="B39" t="s">
        <v>233</v>
      </c>
      <c r="C39" t="s">
        <v>234</v>
      </c>
      <c r="D39" s="130" t="s">
        <v>149</v>
      </c>
      <c r="E39" t="s">
        <v>156</v>
      </c>
      <c r="F39" s="137" t="s">
        <v>312</v>
      </c>
    </row>
    <row r="40" spans="1:6" x14ac:dyDescent="0.2">
      <c r="A40" t="s">
        <v>92</v>
      </c>
      <c r="B40" t="s">
        <v>235</v>
      </c>
      <c r="C40" t="s">
        <v>236</v>
      </c>
      <c r="D40" s="130" t="s">
        <v>270</v>
      </c>
      <c r="E40" t="s">
        <v>170</v>
      </c>
      <c r="F40" s="137">
        <v>3105</v>
      </c>
    </row>
    <row r="41" spans="1:6" x14ac:dyDescent="0.2">
      <c r="A41" t="s">
        <v>93</v>
      </c>
      <c r="B41" t="s">
        <v>237</v>
      </c>
      <c r="C41" t="s">
        <v>238</v>
      </c>
      <c r="D41" s="130" t="s">
        <v>270</v>
      </c>
      <c r="E41" t="s">
        <v>170</v>
      </c>
      <c r="F41" s="137" t="s">
        <v>313</v>
      </c>
    </row>
    <row r="42" spans="1:6" x14ac:dyDescent="0.2">
      <c r="A42" t="s">
        <v>94</v>
      </c>
      <c r="B42" t="s">
        <v>239</v>
      </c>
      <c r="C42" t="s">
        <v>240</v>
      </c>
      <c r="D42" s="130" t="s">
        <v>149</v>
      </c>
      <c r="E42" t="s">
        <v>156</v>
      </c>
      <c r="F42" s="137">
        <v>5180</v>
      </c>
    </row>
    <row r="43" spans="1:6" x14ac:dyDescent="0.2">
      <c r="A43" t="s">
        <v>95</v>
      </c>
      <c r="B43" t="s">
        <v>241</v>
      </c>
      <c r="C43" t="s">
        <v>242</v>
      </c>
      <c r="D43" s="130" t="s">
        <v>270</v>
      </c>
      <c r="E43" t="s">
        <v>170</v>
      </c>
      <c r="F43" s="137">
        <v>3160</v>
      </c>
    </row>
    <row r="44" spans="1:6" x14ac:dyDescent="0.2">
      <c r="A44" t="s">
        <v>96</v>
      </c>
      <c r="B44" t="s">
        <v>243</v>
      </c>
      <c r="C44" t="s">
        <v>244</v>
      </c>
      <c r="D44" s="130" t="s">
        <v>271</v>
      </c>
      <c r="E44" t="s">
        <v>185</v>
      </c>
      <c r="F44" s="137" t="s">
        <v>314</v>
      </c>
    </row>
    <row r="45" spans="1:6" x14ac:dyDescent="0.2">
      <c r="A45" t="s">
        <v>97</v>
      </c>
      <c r="B45" t="s">
        <v>245</v>
      </c>
      <c r="C45" t="s">
        <v>246</v>
      </c>
      <c r="D45" s="130" t="s">
        <v>271</v>
      </c>
      <c r="E45" t="s">
        <v>185</v>
      </c>
      <c r="F45" s="137">
        <v>2010</v>
      </c>
    </row>
    <row r="46" spans="1:6" x14ac:dyDescent="0.2">
      <c r="A46" t="s">
        <v>98</v>
      </c>
      <c r="B46" t="s">
        <v>247</v>
      </c>
      <c r="C46" t="s">
        <v>248</v>
      </c>
      <c r="D46" s="130" t="s">
        <v>271</v>
      </c>
      <c r="E46" t="s">
        <v>185</v>
      </c>
      <c r="F46" s="137" t="s">
        <v>315</v>
      </c>
    </row>
    <row r="47" spans="1:6" x14ac:dyDescent="0.2">
      <c r="A47" t="s">
        <v>99</v>
      </c>
      <c r="B47" t="s">
        <v>249</v>
      </c>
      <c r="C47" t="s">
        <v>250</v>
      </c>
      <c r="D47" s="130" t="s">
        <v>271</v>
      </c>
      <c r="E47" t="s">
        <v>185</v>
      </c>
      <c r="F47" s="137">
        <v>2010</v>
      </c>
    </row>
    <row r="48" spans="1:6" x14ac:dyDescent="0.2">
      <c r="A48" t="s">
        <v>100</v>
      </c>
      <c r="B48" t="s">
        <v>251</v>
      </c>
      <c r="C48" t="s">
        <v>252</v>
      </c>
      <c r="D48" s="130" t="s">
        <v>271</v>
      </c>
      <c r="E48" t="s">
        <v>185</v>
      </c>
      <c r="F48" s="137">
        <v>1020</v>
      </c>
    </row>
    <row r="49" spans="1:6" x14ac:dyDescent="0.2">
      <c r="A49" t="s">
        <v>101</v>
      </c>
      <c r="B49" t="s">
        <v>253</v>
      </c>
      <c r="C49" t="s">
        <v>254</v>
      </c>
      <c r="D49" s="130" t="s">
        <v>269</v>
      </c>
      <c r="E49" t="s">
        <v>198</v>
      </c>
      <c r="F49" s="137">
        <v>1040</v>
      </c>
    </row>
    <row r="50" spans="1:6" x14ac:dyDescent="0.2">
      <c r="A50" t="s">
        <v>102</v>
      </c>
      <c r="B50" t="s">
        <v>255</v>
      </c>
      <c r="C50" t="s">
        <v>256</v>
      </c>
      <c r="D50" s="130" t="s">
        <v>149</v>
      </c>
      <c r="E50" t="s">
        <v>156</v>
      </c>
      <c r="F50" s="137" t="s">
        <v>316</v>
      </c>
    </row>
    <row r="51" spans="1:6" x14ac:dyDescent="0.2">
      <c r="A51" t="s">
        <v>103</v>
      </c>
      <c r="B51" t="s">
        <v>257</v>
      </c>
      <c r="C51" t="s">
        <v>258</v>
      </c>
      <c r="D51" s="130" t="s">
        <v>149</v>
      </c>
      <c r="E51" t="s">
        <v>156</v>
      </c>
      <c r="F51" s="137" t="s">
        <v>317</v>
      </c>
    </row>
    <row r="52" spans="1:6" x14ac:dyDescent="0.2">
      <c r="A52" t="s">
        <v>104</v>
      </c>
      <c r="B52" t="s">
        <v>259</v>
      </c>
      <c r="C52" t="s">
        <v>260</v>
      </c>
      <c r="D52" s="130" t="s">
        <v>268</v>
      </c>
      <c r="E52" t="s">
        <v>167</v>
      </c>
      <c r="F52" s="137" t="s">
        <v>318</v>
      </c>
    </row>
    <row r="53" spans="1:6" x14ac:dyDescent="0.2">
      <c r="A53" t="s">
        <v>105</v>
      </c>
      <c r="B53" t="s">
        <v>261</v>
      </c>
      <c r="C53" t="s">
        <v>262</v>
      </c>
      <c r="D53" s="130" t="s">
        <v>149</v>
      </c>
      <c r="E53" t="s">
        <v>156</v>
      </c>
      <c r="F53" s="137" t="s">
        <v>319</v>
      </c>
    </row>
    <row r="54" spans="1:6" x14ac:dyDescent="0.2">
      <c r="A54" t="s">
        <v>106</v>
      </c>
      <c r="B54" t="s">
        <v>263</v>
      </c>
      <c r="C54" t="s">
        <v>264</v>
      </c>
      <c r="D54" s="130" t="s">
        <v>149</v>
      </c>
      <c r="E54" t="s">
        <v>156</v>
      </c>
      <c r="F54" s="137" t="s">
        <v>320</v>
      </c>
    </row>
    <row r="55" spans="1:6" x14ac:dyDescent="0.2">
      <c r="A55" t="s">
        <v>107</v>
      </c>
      <c r="B55" t="s">
        <v>265</v>
      </c>
      <c r="C55" t="s">
        <v>266</v>
      </c>
      <c r="D55" s="130" t="s">
        <v>149</v>
      </c>
      <c r="E55" t="s">
        <v>156</v>
      </c>
      <c r="F55" s="137" t="s">
        <v>321</v>
      </c>
    </row>
  </sheetData>
  <sortState ref="A1:E64">
    <sortCondition ref="A3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2.75" x14ac:dyDescent="0.2"/>
  <sheetData>
    <row r="1" spans="1:1" x14ac:dyDescent="0.2">
      <c r="A1" s="130" t="s">
        <v>132</v>
      </c>
    </row>
    <row r="2" spans="1:1" x14ac:dyDescent="0.2">
      <c r="A2" s="130" t="s">
        <v>322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workbookViewId="0">
      <selection activeCell="K26" sqref="K26"/>
    </sheetView>
  </sheetViews>
  <sheetFormatPr defaultRowHeight="12.75" x14ac:dyDescent="0.2"/>
  <cols>
    <col min="6" max="6" width="14" bestFit="1" customWidth="1"/>
    <col min="9" max="9" width="27.7109375" customWidth="1"/>
  </cols>
  <sheetData>
    <row r="1" spans="1:16" s="132" customFormat="1" ht="33.75" x14ac:dyDescent="0.2">
      <c r="A1" s="131" t="s">
        <v>133</v>
      </c>
      <c r="B1" s="132" t="s">
        <v>134</v>
      </c>
      <c r="C1" s="132" t="s">
        <v>135</v>
      </c>
      <c r="D1" s="132" t="s">
        <v>136</v>
      </c>
      <c r="E1" s="132" t="s">
        <v>137</v>
      </c>
      <c r="F1" s="132" t="s">
        <v>138</v>
      </c>
      <c r="G1" s="132" t="s">
        <v>139</v>
      </c>
      <c r="H1" s="132" t="s">
        <v>124</v>
      </c>
      <c r="I1" s="132" t="s">
        <v>140</v>
      </c>
      <c r="J1" s="133" t="s">
        <v>141</v>
      </c>
      <c r="K1" s="134" t="s">
        <v>142</v>
      </c>
      <c r="L1" s="135" t="s">
        <v>143</v>
      </c>
      <c r="M1" s="134" t="s">
        <v>144</v>
      </c>
      <c r="N1" s="135" t="s">
        <v>145</v>
      </c>
      <c r="O1" s="134" t="s">
        <v>146</v>
      </c>
      <c r="P1" s="135" t="s">
        <v>147</v>
      </c>
    </row>
    <row r="2" spans="1:16" s="137" customFormat="1" ht="11.25" x14ac:dyDescent="0.2">
      <c r="A2" s="136" t="str">
        <f>RIGHT('DHE14-1'!$D$8,4)</f>
        <v>2013</v>
      </c>
      <c r="B2" s="137" t="str">
        <f>VLOOKUP(D2,Institution!$A$2:$F$55,2,FALSE)</f>
        <v>178411</v>
      </c>
      <c r="C2" s="137" t="str">
        <f>VLOOKUP(D2,Institution!$A$2:$F$55,6,FALSE)</f>
        <v>1030</v>
      </c>
      <c r="D2" s="137" t="str">
        <f>'DHE14-1'!$D$5</f>
        <v>Missouri University of Science and Technology</v>
      </c>
      <c r="E2" s="137" t="str">
        <f>'DHE14-1'!$D$6</f>
        <v>P4Y</v>
      </c>
      <c r="F2" s="137" t="str">
        <f>'DHE14-1'!A15</f>
        <v>Federal</v>
      </c>
      <c r="G2" s="137" t="str">
        <f>'DHE14-1'!B15</f>
        <v>Grant</v>
      </c>
      <c r="H2" s="137" t="str">
        <f>'DHE14-1'!D15</f>
        <v>Need</v>
      </c>
      <c r="I2" s="137" t="str">
        <f>'DHE14-1'!C15</f>
        <v>Academic Competitiveness Grants (ACG)</v>
      </c>
      <c r="J2" s="138">
        <f>'DHE14-1'!E15</f>
        <v>115</v>
      </c>
      <c r="K2" s="139">
        <f>'DHE14-1'!F15</f>
        <v>0</v>
      </c>
      <c r="L2" s="140">
        <f>'DHE14-1'!G15</f>
        <v>0</v>
      </c>
      <c r="M2" s="139">
        <f>'DHE14-1'!H15</f>
        <v>0</v>
      </c>
      <c r="N2" s="140">
        <f>'DHE14-1'!I15</f>
        <v>0</v>
      </c>
      <c r="O2" s="139">
        <f>'DHE14-1'!J15</f>
        <v>0</v>
      </c>
      <c r="P2" s="140">
        <f>'DHE14-1'!K15</f>
        <v>0</v>
      </c>
    </row>
    <row r="3" spans="1:16" x14ac:dyDescent="0.2">
      <c r="A3" s="136" t="str">
        <f>RIGHT('DHE14-1'!$D$8,4)</f>
        <v>2013</v>
      </c>
      <c r="B3" s="137" t="str">
        <f>VLOOKUP(D3,Institution!$A$2:$F$55,2,FALSE)</f>
        <v>178411</v>
      </c>
      <c r="C3" s="137" t="str">
        <f>VLOOKUP(D3,Institution!$A$2:$F$55,6,FALSE)</f>
        <v>1030</v>
      </c>
      <c r="D3" s="137" t="str">
        <f>'DHE14-1'!$D$5</f>
        <v>Missouri University of Science and Technology</v>
      </c>
      <c r="E3" s="137" t="str">
        <f>'DHE14-1'!$D$6</f>
        <v>P4Y</v>
      </c>
      <c r="F3" s="137" t="str">
        <f>'DHE14-1'!A16</f>
        <v>Federal</v>
      </c>
      <c r="G3" s="137" t="str">
        <f>'DHE14-1'!B16</f>
        <v>Grant</v>
      </c>
      <c r="H3" s="137" t="str">
        <f>'DHE14-1'!D16</f>
        <v>Need</v>
      </c>
      <c r="I3" s="137" t="str">
        <f>'DHE14-1'!C16</f>
        <v>Pell Grants</v>
      </c>
      <c r="J3" s="138">
        <f>'DHE14-1'!E16</f>
        <v>40</v>
      </c>
      <c r="K3" s="139">
        <f>'DHE14-1'!F16</f>
        <v>1580</v>
      </c>
      <c r="L3" s="140">
        <f>'DHE14-1'!G16</f>
        <v>6101469</v>
      </c>
      <c r="M3" s="139">
        <f>'DHE14-1'!H16</f>
        <v>0</v>
      </c>
      <c r="N3" s="140">
        <f>'DHE14-1'!I16</f>
        <v>0</v>
      </c>
      <c r="O3" s="139">
        <f>'DHE14-1'!J16</f>
        <v>1580</v>
      </c>
      <c r="P3" s="140">
        <f>'DHE14-1'!K16</f>
        <v>6101469</v>
      </c>
    </row>
    <row r="4" spans="1:16" x14ac:dyDescent="0.2">
      <c r="A4" s="136" t="str">
        <f>RIGHT('DHE14-1'!$D$8,4)</f>
        <v>2013</v>
      </c>
      <c r="B4" s="137" t="str">
        <f>VLOOKUP(D4,Institution!$A$2:$F$55,2,FALSE)</f>
        <v>178411</v>
      </c>
      <c r="C4" s="137" t="str">
        <f>VLOOKUP(D4,Institution!$A$2:$F$55,6,FALSE)</f>
        <v>1030</v>
      </c>
      <c r="D4" s="137" t="str">
        <f>'DHE14-1'!$D$5</f>
        <v>Missouri University of Science and Technology</v>
      </c>
      <c r="E4" s="137" t="str">
        <f>'DHE14-1'!$D$6</f>
        <v>P4Y</v>
      </c>
      <c r="F4" s="137" t="str">
        <f>'DHE14-1'!A17</f>
        <v>Federal</v>
      </c>
      <c r="G4" s="137" t="str">
        <f>'DHE14-1'!B17</f>
        <v>Grant</v>
      </c>
      <c r="H4" s="137" t="str">
        <f>'DHE14-1'!D17</f>
        <v>Need</v>
      </c>
      <c r="I4" s="137" t="str">
        <f>'DHE14-1'!C17</f>
        <v>SMART Grants</v>
      </c>
      <c r="J4" s="138">
        <f>'DHE14-1'!E17</f>
        <v>117</v>
      </c>
      <c r="K4" s="139">
        <f>'DHE14-1'!F17</f>
        <v>0</v>
      </c>
      <c r="L4" s="140">
        <f>'DHE14-1'!G17</f>
        <v>0</v>
      </c>
      <c r="M4" s="139">
        <f>'DHE14-1'!H17</f>
        <v>0</v>
      </c>
      <c r="N4" s="140">
        <f>'DHE14-1'!I17</f>
        <v>0</v>
      </c>
      <c r="O4" s="139">
        <f>'DHE14-1'!J17</f>
        <v>0</v>
      </c>
      <c r="P4" s="140">
        <f>'DHE14-1'!K17</f>
        <v>0</v>
      </c>
    </row>
    <row r="5" spans="1:16" x14ac:dyDescent="0.2">
      <c r="A5" s="136" t="str">
        <f>RIGHT('DHE14-1'!$D$8,4)</f>
        <v>2013</v>
      </c>
      <c r="B5" s="137" t="str">
        <f>VLOOKUP(D5,Institution!$A$2:$F$55,2,FALSE)</f>
        <v>178411</v>
      </c>
      <c r="C5" s="137" t="str">
        <f>VLOOKUP(D5,Institution!$A$2:$F$55,6,FALSE)</f>
        <v>1030</v>
      </c>
      <c r="D5" s="137" t="str">
        <f>'DHE14-1'!$D$5</f>
        <v>Missouri University of Science and Technology</v>
      </c>
      <c r="E5" s="137" t="str">
        <f>'DHE14-1'!$D$6</f>
        <v>P4Y</v>
      </c>
      <c r="F5" s="137" t="str">
        <f>'DHE14-1'!A18</f>
        <v>Federal</v>
      </c>
      <c r="G5" s="137" t="str">
        <f>'DHE14-1'!B18</f>
        <v>Grant</v>
      </c>
      <c r="H5" s="137" t="str">
        <f>'DHE14-1'!D18</f>
        <v>Need</v>
      </c>
      <c r="I5" s="137" t="str">
        <f>'DHE14-1'!C18</f>
        <v>Scholarships for Disadvantaged Students (SDS)</v>
      </c>
      <c r="J5" s="138">
        <f>'DHE14-1'!E18</f>
        <v>112</v>
      </c>
      <c r="K5" s="139">
        <f>'DHE14-1'!F18</f>
        <v>0</v>
      </c>
      <c r="L5" s="140">
        <f>'DHE14-1'!G18</f>
        <v>0</v>
      </c>
      <c r="M5" s="139">
        <f>'DHE14-1'!H18</f>
        <v>0</v>
      </c>
      <c r="N5" s="140">
        <f>'DHE14-1'!I18</f>
        <v>0</v>
      </c>
      <c r="O5" s="139">
        <f>'DHE14-1'!J18</f>
        <v>0</v>
      </c>
      <c r="P5" s="140">
        <f>'DHE14-1'!K18</f>
        <v>0</v>
      </c>
    </row>
    <row r="6" spans="1:16" x14ac:dyDescent="0.2">
      <c r="A6" s="136" t="str">
        <f>RIGHT('DHE14-1'!$D$8,4)</f>
        <v>2013</v>
      </c>
      <c r="B6" s="137" t="str">
        <f>VLOOKUP(D6,Institution!$A$2:$F$55,2,FALSE)</f>
        <v>178411</v>
      </c>
      <c r="C6" s="137" t="str">
        <f>VLOOKUP(D6,Institution!$A$2:$F$55,6,FALSE)</f>
        <v>1030</v>
      </c>
      <c r="D6" s="137" t="str">
        <f>'DHE14-1'!$D$5</f>
        <v>Missouri University of Science and Technology</v>
      </c>
      <c r="E6" s="137" t="str">
        <f>'DHE14-1'!$D$6</f>
        <v>P4Y</v>
      </c>
      <c r="F6" s="137" t="str">
        <f>'DHE14-1'!A19</f>
        <v>Federal</v>
      </c>
      <c r="G6" s="137" t="str">
        <f>'DHE14-1'!B19</f>
        <v>Grant</v>
      </c>
      <c r="H6" s="137" t="str">
        <f>'DHE14-1'!D19</f>
        <v>Need</v>
      </c>
      <c r="I6" s="137" t="str">
        <f>'DHE14-1'!C19</f>
        <v>Supplemental Educational Opportunity Grant (SEOG)</v>
      </c>
      <c r="J6" s="138">
        <f>'DHE14-1'!E19</f>
        <v>10</v>
      </c>
      <c r="K6" s="139">
        <f>'DHE14-1'!F19</f>
        <v>533</v>
      </c>
      <c r="L6" s="140">
        <f>'DHE14-1'!G19</f>
        <v>215193</v>
      </c>
      <c r="M6" s="139">
        <f>'DHE14-1'!H19</f>
        <v>0</v>
      </c>
      <c r="N6" s="140">
        <f>'DHE14-1'!I19</f>
        <v>0</v>
      </c>
      <c r="O6" s="139">
        <f>'DHE14-1'!J19</f>
        <v>533</v>
      </c>
      <c r="P6" s="140">
        <f>'DHE14-1'!K19</f>
        <v>215193</v>
      </c>
    </row>
    <row r="7" spans="1:16" x14ac:dyDescent="0.2">
      <c r="A7" s="136" t="str">
        <f>RIGHT('DHE14-1'!$D$8,4)</f>
        <v>2013</v>
      </c>
      <c r="B7" s="137" t="str">
        <f>VLOOKUP(D7,Institution!$A$2:$F$55,2,FALSE)</f>
        <v>178411</v>
      </c>
      <c r="C7" s="137" t="str">
        <f>VLOOKUP(D7,Institution!$A$2:$F$55,6,FALSE)</f>
        <v>1030</v>
      </c>
      <c r="D7" s="137" t="str">
        <f>'DHE14-1'!$D$5</f>
        <v>Missouri University of Science and Technology</v>
      </c>
      <c r="E7" s="137" t="str">
        <f>'DHE14-1'!$D$6</f>
        <v>P4Y</v>
      </c>
      <c r="F7" s="137" t="str">
        <f>'DHE14-1'!A20</f>
        <v>Federal</v>
      </c>
      <c r="G7" s="137" t="str">
        <f>'DHE14-1'!B20</f>
        <v>Grant</v>
      </c>
      <c r="H7" s="137" t="str">
        <f>'DHE14-1'!D20</f>
        <v>Non-Need-Based</v>
      </c>
      <c r="I7" s="137" t="str">
        <f>'DHE14-1'!C20</f>
        <v>TEACH Grants</v>
      </c>
      <c r="J7" s="138">
        <f>'DHE14-1'!E20</f>
        <v>118</v>
      </c>
      <c r="K7" s="139">
        <f>'DHE14-1'!F20</f>
        <v>0</v>
      </c>
      <c r="L7" s="140">
        <f>'DHE14-1'!G20</f>
        <v>0</v>
      </c>
      <c r="M7" s="139">
        <f>'DHE14-1'!H20</f>
        <v>0</v>
      </c>
      <c r="N7" s="140">
        <f>'DHE14-1'!I20</f>
        <v>0</v>
      </c>
      <c r="O7" s="139">
        <f>'DHE14-1'!J20</f>
        <v>0</v>
      </c>
      <c r="P7" s="140">
        <f>'DHE14-1'!K20</f>
        <v>0</v>
      </c>
    </row>
    <row r="8" spans="1:16" x14ac:dyDescent="0.2">
      <c r="A8" s="136" t="str">
        <f>RIGHT('DHE14-1'!$D$8,4)</f>
        <v>2013</v>
      </c>
      <c r="B8" s="137" t="str">
        <f>VLOOKUP(D8,Institution!$A$2:$F$55,2,FALSE)</f>
        <v>178411</v>
      </c>
      <c r="C8" s="137" t="str">
        <f>VLOOKUP(D8,Institution!$A$2:$F$55,6,FALSE)</f>
        <v>1030</v>
      </c>
      <c r="D8" s="137" t="str">
        <f>'DHE14-1'!$D$5</f>
        <v>Missouri University of Science and Technology</v>
      </c>
      <c r="E8" s="137" t="str">
        <f>'DHE14-1'!$D$6</f>
        <v>P4Y</v>
      </c>
      <c r="F8" s="137" t="str">
        <f>'DHE14-1'!A21</f>
        <v>Federal</v>
      </c>
      <c r="G8" s="137" t="str">
        <f>'DHE14-1'!B21</f>
        <v>Grant</v>
      </c>
      <c r="H8" s="137" t="str">
        <f>'DHE14-1'!D21</f>
        <v>Non-Need-Based</v>
      </c>
      <c r="I8" s="137" t="str">
        <f>'DHE14-1'!C21</f>
        <v>Armed Forces or Veterans Affairs Benefits</v>
      </c>
      <c r="J8" s="138">
        <f>'DHE14-1'!E21</f>
        <v>119</v>
      </c>
      <c r="K8" s="139">
        <f>'DHE14-1'!F21</f>
        <v>0</v>
      </c>
      <c r="L8" s="140">
        <f>'DHE14-1'!G21</f>
        <v>0</v>
      </c>
      <c r="M8" s="139">
        <f>'DHE14-1'!H21</f>
        <v>0</v>
      </c>
      <c r="N8" s="140">
        <f>'DHE14-1'!I21</f>
        <v>0</v>
      </c>
      <c r="O8" s="139">
        <f>'DHE14-1'!J21</f>
        <v>0</v>
      </c>
      <c r="P8" s="140">
        <f>'DHE14-1'!K21</f>
        <v>0</v>
      </c>
    </row>
    <row r="9" spans="1:16" x14ac:dyDescent="0.2">
      <c r="A9" s="136" t="str">
        <f>RIGHT('DHE14-1'!$D$8,4)</f>
        <v>2013</v>
      </c>
      <c r="B9" s="137" t="str">
        <f>VLOOKUP(D9,Institution!$A$2:$F$55,2,FALSE)</f>
        <v>178411</v>
      </c>
      <c r="C9" s="137" t="str">
        <f>VLOOKUP(D9,Institution!$A$2:$F$55,6,FALSE)</f>
        <v>1030</v>
      </c>
      <c r="D9" s="137" t="str">
        <f>'DHE14-1'!$D$5</f>
        <v>Missouri University of Science and Technology</v>
      </c>
      <c r="E9" s="137" t="str">
        <f>'DHE14-1'!$D$6</f>
        <v>P4Y</v>
      </c>
      <c r="F9" s="137" t="str">
        <f>'DHE14-1'!A22</f>
        <v>Federal</v>
      </c>
      <c r="G9" s="137" t="str">
        <f>'DHE14-1'!B22</f>
        <v>Grant</v>
      </c>
      <c r="H9" s="137" t="str">
        <f>'DHE14-1'!D22</f>
        <v>Non-Need-Based</v>
      </c>
      <c r="I9" s="137" t="str">
        <f>'DHE14-1'!C22</f>
        <v>Workforce Investment Act Scholarship (WIA)</v>
      </c>
      <c r="J9" s="138">
        <f>'DHE14-1'!E22</f>
        <v>125</v>
      </c>
      <c r="K9" s="139">
        <f>'DHE14-1'!F22</f>
        <v>0</v>
      </c>
      <c r="L9" s="140">
        <f>'DHE14-1'!G22</f>
        <v>0</v>
      </c>
      <c r="M9" s="139">
        <f>'DHE14-1'!H22</f>
        <v>0</v>
      </c>
      <c r="N9" s="140">
        <f>'DHE14-1'!I22</f>
        <v>0</v>
      </c>
      <c r="O9" s="139">
        <f>'DHE14-1'!J22</f>
        <v>0</v>
      </c>
      <c r="P9" s="140">
        <f>'DHE14-1'!K22</f>
        <v>0</v>
      </c>
    </row>
    <row r="10" spans="1:16" x14ac:dyDescent="0.2">
      <c r="A10" s="136" t="str">
        <f>RIGHT('DHE14-1'!$D$8,4)</f>
        <v>2013</v>
      </c>
      <c r="B10" s="137" t="str">
        <f>VLOOKUP(D10,Institution!$A$2:$F$55,2,FALSE)</f>
        <v>178411</v>
      </c>
      <c r="C10" s="137" t="str">
        <f>VLOOKUP(D10,Institution!$A$2:$F$55,6,FALSE)</f>
        <v>1030</v>
      </c>
      <c r="D10" s="137" t="str">
        <f>'DHE14-1'!$D$5</f>
        <v>Missouri University of Science and Technology</v>
      </c>
      <c r="E10" s="137" t="str">
        <f>'DHE14-1'!$D$6</f>
        <v>P4Y</v>
      </c>
      <c r="F10" s="137" t="str">
        <f>'DHE14-1'!A23</f>
        <v>Federal</v>
      </c>
      <c r="G10" s="137" t="str">
        <f>'DHE14-1'!B23</f>
        <v>Grant</v>
      </c>
      <c r="H10" s="137" t="str">
        <f>'DHE14-1'!D23</f>
        <v>Non-Need-Based</v>
      </c>
      <c r="I10" s="137" t="str">
        <f>'DHE14-1'!C23</f>
        <v>Trade Readjustment Act (TRA)</v>
      </c>
      <c r="J10" s="138">
        <f>'DHE14-1'!E23</f>
        <v>126</v>
      </c>
      <c r="K10" s="139">
        <f>'DHE14-1'!F23</f>
        <v>0</v>
      </c>
      <c r="L10" s="140">
        <f>'DHE14-1'!G23</f>
        <v>0</v>
      </c>
      <c r="M10" s="139">
        <f>'DHE14-1'!H23</f>
        <v>0</v>
      </c>
      <c r="N10" s="140">
        <f>'DHE14-1'!I23</f>
        <v>0</v>
      </c>
      <c r="O10" s="139">
        <f>'DHE14-1'!J23</f>
        <v>0</v>
      </c>
      <c r="P10" s="140">
        <f>'DHE14-1'!K23</f>
        <v>0</v>
      </c>
    </row>
    <row r="11" spans="1:16" x14ac:dyDescent="0.2">
      <c r="A11" s="136" t="str">
        <f>RIGHT('DHE14-1'!$D$8,4)</f>
        <v>2013</v>
      </c>
      <c r="B11" s="137" t="str">
        <f>VLOOKUP(D11,Institution!$A$2:$F$55,2,FALSE)</f>
        <v>178411</v>
      </c>
      <c r="C11" s="137" t="str">
        <f>VLOOKUP(D11,Institution!$A$2:$F$55,6,FALSE)</f>
        <v>1030</v>
      </c>
      <c r="D11" s="137" t="str">
        <f>'DHE14-1'!$D$5</f>
        <v>Missouri University of Science and Technology</v>
      </c>
      <c r="E11" s="137" t="str">
        <f>'DHE14-1'!$D$6</f>
        <v>P4Y</v>
      </c>
      <c r="F11" s="137" t="str">
        <f>'DHE14-1'!A24</f>
        <v>Federal</v>
      </c>
      <c r="G11" s="137" t="str">
        <f>'DHE14-1'!B24</f>
        <v>Grant</v>
      </c>
      <c r="H11" s="137" t="str">
        <f>'DHE14-1'!D24</f>
        <v>Need</v>
      </c>
      <c r="I11" s="137" t="str">
        <f>'DHE14-1'!C24</f>
        <v>Other, Need-Based</v>
      </c>
      <c r="J11" s="138">
        <f>'DHE14-1'!E24</f>
        <v>121</v>
      </c>
      <c r="K11" s="139">
        <f>'DHE14-1'!F24</f>
        <v>0</v>
      </c>
      <c r="L11" s="140">
        <f>'DHE14-1'!G24</f>
        <v>0</v>
      </c>
      <c r="M11" s="139">
        <f>'DHE14-1'!H24</f>
        <v>0</v>
      </c>
      <c r="N11" s="140">
        <f>'DHE14-1'!I24</f>
        <v>0</v>
      </c>
      <c r="O11" s="139">
        <f>'DHE14-1'!J24</f>
        <v>0</v>
      </c>
      <c r="P11" s="140">
        <f>'DHE14-1'!K24</f>
        <v>0</v>
      </c>
    </row>
    <row r="12" spans="1:16" x14ac:dyDescent="0.2">
      <c r="A12" s="136" t="str">
        <f>RIGHT('DHE14-1'!$D$8,4)</f>
        <v>2013</v>
      </c>
      <c r="B12" s="137" t="str">
        <f>VLOOKUP(D12,Institution!$A$2:$F$55,2,FALSE)</f>
        <v>178411</v>
      </c>
      <c r="C12" s="137" t="str">
        <f>VLOOKUP(D12,Institution!$A$2:$F$55,6,FALSE)</f>
        <v>1030</v>
      </c>
      <c r="D12" s="137" t="str">
        <f>'DHE14-1'!$D$5</f>
        <v>Missouri University of Science and Technology</v>
      </c>
      <c r="E12" s="137" t="str">
        <f>'DHE14-1'!$D$6</f>
        <v>P4Y</v>
      </c>
      <c r="F12" s="137" t="str">
        <f>'DHE14-1'!A25</f>
        <v>Federal</v>
      </c>
      <c r="G12" s="137" t="str">
        <f>'DHE14-1'!B25</f>
        <v>Grant</v>
      </c>
      <c r="H12" s="137" t="str">
        <f>'DHE14-1'!D25</f>
        <v>Non-Need-Based</v>
      </c>
      <c r="I12" s="137" t="str">
        <f>'DHE14-1'!C25</f>
        <v>Other, Non-Need-Based</v>
      </c>
      <c r="J12" s="138">
        <f>'DHE14-1'!E25</f>
        <v>122</v>
      </c>
      <c r="K12" s="139">
        <f>'DHE14-1'!F25</f>
        <v>0</v>
      </c>
      <c r="L12" s="140">
        <f>'DHE14-1'!G25</f>
        <v>0</v>
      </c>
      <c r="M12" s="139">
        <f>'DHE14-1'!H25</f>
        <v>0</v>
      </c>
      <c r="N12" s="140">
        <f>'DHE14-1'!I25</f>
        <v>0</v>
      </c>
      <c r="O12" s="139">
        <f>'DHE14-1'!J25</f>
        <v>0</v>
      </c>
      <c r="P12" s="140">
        <f>'DHE14-1'!K25</f>
        <v>0</v>
      </c>
    </row>
    <row r="13" spans="1:16" x14ac:dyDescent="0.2">
      <c r="A13" s="136" t="str">
        <f>RIGHT('DHE14-1'!$D$8,4)</f>
        <v>2013</v>
      </c>
      <c r="B13" s="137" t="str">
        <f>VLOOKUP(D13,Institution!$A$2:$F$55,2,FALSE)</f>
        <v>178411</v>
      </c>
      <c r="C13" s="137" t="str">
        <f>VLOOKUP(D13,Institution!$A$2:$F$55,6,FALSE)</f>
        <v>1030</v>
      </c>
      <c r="D13" s="137" t="str">
        <f>'DHE14-1'!$D$5</f>
        <v>Missouri University of Science and Technology</v>
      </c>
      <c r="E13" s="137" t="str">
        <f>'DHE14-1'!$D$6</f>
        <v>P4Y</v>
      </c>
      <c r="F13" s="137" t="str">
        <f>'DHE14-1'!A27</f>
        <v>Federal</v>
      </c>
      <c r="G13" s="137" t="str">
        <f>'DHE14-1'!B27</f>
        <v>Loan</v>
      </c>
      <c r="H13" s="137" t="str">
        <f>'DHE14-1'!D27</f>
        <v>Need</v>
      </c>
      <c r="I13" s="137" t="str">
        <f>'DHE14-1'!C27</f>
        <v>Direct Subsidized Student Loans</v>
      </c>
      <c r="J13" s="138">
        <f>'DHE14-1'!E27</f>
        <v>72</v>
      </c>
      <c r="K13" s="139">
        <f>'DHE14-1'!F27</f>
        <v>2537</v>
      </c>
      <c r="L13" s="140">
        <f>'DHE14-1'!G27</f>
        <v>10088739</v>
      </c>
      <c r="M13" s="139">
        <f>'DHE14-1'!H27</f>
        <v>0</v>
      </c>
      <c r="N13" s="140">
        <f>'DHE14-1'!I27</f>
        <v>0</v>
      </c>
      <c r="O13" s="139">
        <f>'DHE14-1'!J27</f>
        <v>2537</v>
      </c>
      <c r="P13" s="140">
        <f>'DHE14-1'!K27</f>
        <v>10088739</v>
      </c>
    </row>
    <row r="14" spans="1:16" x14ac:dyDescent="0.2">
      <c r="A14" s="136" t="str">
        <f>RIGHT('DHE14-1'!$D$8,4)</f>
        <v>2013</v>
      </c>
      <c r="B14" s="137" t="str">
        <f>VLOOKUP(D14,Institution!$A$2:$F$55,2,FALSE)</f>
        <v>178411</v>
      </c>
      <c r="C14" s="137" t="str">
        <f>VLOOKUP(D14,Institution!$A$2:$F$55,6,FALSE)</f>
        <v>1030</v>
      </c>
      <c r="D14" s="137" t="str">
        <f>'DHE14-1'!$D$5</f>
        <v>Missouri University of Science and Technology</v>
      </c>
      <c r="E14" s="137" t="str">
        <f>'DHE14-1'!$D$6</f>
        <v>P4Y</v>
      </c>
      <c r="F14" s="137" t="str">
        <f>'DHE14-1'!A28</f>
        <v>Federal</v>
      </c>
      <c r="G14" s="137" t="str">
        <f>'DHE14-1'!B28</f>
        <v>Loan</v>
      </c>
      <c r="H14" s="137" t="str">
        <f>'DHE14-1'!D28</f>
        <v>Non-Need-Based</v>
      </c>
      <c r="I14" s="137" t="str">
        <f>'DHE14-1'!C28</f>
        <v>Direct Unsubsidized Student Loans</v>
      </c>
      <c r="J14" s="138">
        <f>'DHE14-1'!E28</f>
        <v>74</v>
      </c>
      <c r="K14" s="139">
        <f>'DHE14-1'!F28</f>
        <v>2681</v>
      </c>
      <c r="L14" s="140">
        <f>'DHE14-1'!G28</f>
        <v>10416271</v>
      </c>
      <c r="M14" s="139">
        <f>'DHE14-1'!H28</f>
        <v>233</v>
      </c>
      <c r="N14" s="140">
        <f>'DHE14-1'!I28</f>
        <v>2919517</v>
      </c>
      <c r="O14" s="139">
        <f>'DHE14-1'!J28</f>
        <v>2905</v>
      </c>
      <c r="P14" s="140">
        <f>'DHE14-1'!K28</f>
        <v>13335788</v>
      </c>
    </row>
    <row r="15" spans="1:16" x14ac:dyDescent="0.2">
      <c r="A15" s="136" t="str">
        <f>RIGHT('DHE14-1'!$D$8,4)</f>
        <v>2013</v>
      </c>
      <c r="B15" s="137" t="str">
        <f>VLOOKUP(D15,Institution!$A$2:$F$55,2,FALSE)</f>
        <v>178411</v>
      </c>
      <c r="C15" s="137" t="str">
        <f>VLOOKUP(D15,Institution!$A$2:$F$55,6,FALSE)</f>
        <v>1030</v>
      </c>
      <c r="D15" s="137" t="str">
        <f>'DHE14-1'!$D$5</f>
        <v>Missouri University of Science and Technology</v>
      </c>
      <c r="E15" s="137" t="str">
        <f>'DHE14-1'!$D$6</f>
        <v>P4Y</v>
      </c>
      <c r="F15" s="137" t="str">
        <f>'DHE14-1'!A29</f>
        <v>Federal</v>
      </c>
      <c r="G15" s="137" t="str">
        <f>'DHE14-1'!B29</f>
        <v>Loan</v>
      </c>
      <c r="H15" s="137" t="str">
        <f>'DHE14-1'!D29</f>
        <v>Non-Need-Based</v>
      </c>
      <c r="I15" s="137" t="str">
        <f>'DHE14-1'!C29</f>
        <v>Direct PLUS Loans</v>
      </c>
      <c r="J15" s="138">
        <f>'DHE14-1'!E29</f>
        <v>76</v>
      </c>
      <c r="K15" s="139">
        <f>'DHE14-1'!F29</f>
        <v>730</v>
      </c>
      <c r="L15" s="140">
        <f>'DHE14-1'!G29</f>
        <v>8240421</v>
      </c>
      <c r="M15" s="139">
        <f>'DHE14-1'!H29</f>
        <v>17</v>
      </c>
      <c r="N15" s="140">
        <f>'DHE14-1'!I29</f>
        <v>131779</v>
      </c>
      <c r="O15" s="139">
        <f>'DHE14-1'!J29</f>
        <v>747</v>
      </c>
      <c r="P15" s="140">
        <f>'DHE14-1'!K29</f>
        <v>8372200</v>
      </c>
    </row>
    <row r="16" spans="1:16" x14ac:dyDescent="0.2">
      <c r="A16" s="136" t="str">
        <f>RIGHT('DHE14-1'!$D$8,4)</f>
        <v>2013</v>
      </c>
      <c r="B16" s="137" t="str">
        <f>VLOOKUP(D16,Institution!$A$2:$F$55,2,FALSE)</f>
        <v>178411</v>
      </c>
      <c r="C16" s="137" t="str">
        <f>VLOOKUP(D16,Institution!$A$2:$F$55,6,FALSE)</f>
        <v>1030</v>
      </c>
      <c r="D16" s="137" t="str">
        <f>'DHE14-1'!$D$5</f>
        <v>Missouri University of Science and Technology</v>
      </c>
      <c r="E16" s="137" t="str">
        <f>'DHE14-1'!$D$6</f>
        <v>P4Y</v>
      </c>
      <c r="F16" s="137" t="str">
        <f>'DHE14-1'!A30</f>
        <v>Federal</v>
      </c>
      <c r="G16" s="137" t="str">
        <f>'DHE14-1'!B30</f>
        <v>Loan</v>
      </c>
      <c r="H16" s="137" t="str">
        <f>'DHE14-1'!D30</f>
        <v>Need</v>
      </c>
      <c r="I16" s="137" t="str">
        <f>'DHE14-1'!C30</f>
        <v>Health Professions Student Loan (HPSL)</v>
      </c>
      <c r="J16" s="138">
        <f>'DHE14-1'!E30</f>
        <v>90</v>
      </c>
      <c r="K16" s="139">
        <f>'DHE14-1'!F30</f>
        <v>0</v>
      </c>
      <c r="L16" s="140">
        <f>'DHE14-1'!G30</f>
        <v>0</v>
      </c>
      <c r="M16" s="139">
        <f>'DHE14-1'!H30</f>
        <v>0</v>
      </c>
      <c r="N16" s="140">
        <f>'DHE14-1'!I30</f>
        <v>0</v>
      </c>
      <c r="O16" s="139">
        <f>'DHE14-1'!J30</f>
        <v>0</v>
      </c>
      <c r="P16" s="140">
        <f>'DHE14-1'!K30</f>
        <v>0</v>
      </c>
    </row>
    <row r="17" spans="1:16" x14ac:dyDescent="0.2">
      <c r="A17" s="136" t="str">
        <f>RIGHT('DHE14-1'!$D$8,4)</f>
        <v>2013</v>
      </c>
      <c r="B17" s="137" t="str">
        <f>VLOOKUP(D17,Institution!$A$2:$F$55,2,FALSE)</f>
        <v>178411</v>
      </c>
      <c r="C17" s="137" t="str">
        <f>VLOOKUP(D17,Institution!$A$2:$F$55,6,FALSE)</f>
        <v>1030</v>
      </c>
      <c r="D17" s="137" t="str">
        <f>'DHE14-1'!$D$5</f>
        <v>Missouri University of Science and Technology</v>
      </c>
      <c r="E17" s="137" t="str">
        <f>'DHE14-1'!$D$6</f>
        <v>P4Y</v>
      </c>
      <c r="F17" s="137" t="str">
        <f>'DHE14-1'!A31</f>
        <v>Federal</v>
      </c>
      <c r="G17" s="137" t="str">
        <f>'DHE14-1'!B31</f>
        <v>Loan</v>
      </c>
      <c r="H17" s="137" t="str">
        <f>'DHE14-1'!D31</f>
        <v>Need</v>
      </c>
      <c r="I17" s="137" t="str">
        <f>'DHE14-1'!C31</f>
        <v>Loans for Disadvantaged Students (LDS)</v>
      </c>
      <c r="J17" s="138">
        <f>'DHE14-1'!E31</f>
        <v>111</v>
      </c>
      <c r="K17" s="139">
        <f>'DHE14-1'!F31</f>
        <v>0</v>
      </c>
      <c r="L17" s="140">
        <f>'DHE14-1'!G31</f>
        <v>0</v>
      </c>
      <c r="M17" s="139">
        <f>'DHE14-1'!H31</f>
        <v>0</v>
      </c>
      <c r="N17" s="140">
        <f>'DHE14-1'!I31</f>
        <v>0</v>
      </c>
      <c r="O17" s="139">
        <f>'DHE14-1'!J31</f>
        <v>0</v>
      </c>
      <c r="P17" s="140">
        <f>'DHE14-1'!K31</f>
        <v>0</v>
      </c>
    </row>
    <row r="18" spans="1:16" x14ac:dyDescent="0.2">
      <c r="A18" s="136" t="str">
        <f>RIGHT('DHE14-1'!$D$8,4)</f>
        <v>2013</v>
      </c>
      <c r="B18" s="137" t="str">
        <f>VLOOKUP(D18,Institution!$A$2:$F$55,2,FALSE)</f>
        <v>178411</v>
      </c>
      <c r="C18" s="137" t="str">
        <f>VLOOKUP(D18,Institution!$A$2:$F$55,6,FALSE)</f>
        <v>1030</v>
      </c>
      <c r="D18" s="137" t="str">
        <f>'DHE14-1'!$D$5</f>
        <v>Missouri University of Science and Technology</v>
      </c>
      <c r="E18" s="137" t="str">
        <f>'DHE14-1'!$D$6</f>
        <v>P4Y</v>
      </c>
      <c r="F18" s="137" t="str">
        <f>'DHE14-1'!A32</f>
        <v>Federal</v>
      </c>
      <c r="G18" s="137" t="str">
        <f>'DHE14-1'!B32</f>
        <v>Loan</v>
      </c>
      <c r="H18" s="137" t="str">
        <f>'DHE14-1'!D32</f>
        <v>Need</v>
      </c>
      <c r="I18" s="137" t="str">
        <f>'DHE14-1'!C32</f>
        <v>Nursing Student Loan (NSL)</v>
      </c>
      <c r="J18" s="138">
        <f>'DHE14-1'!E32</f>
        <v>110</v>
      </c>
      <c r="K18" s="139">
        <f>'DHE14-1'!F32</f>
        <v>0</v>
      </c>
      <c r="L18" s="140">
        <f>'DHE14-1'!G32</f>
        <v>0</v>
      </c>
      <c r="M18" s="139">
        <f>'DHE14-1'!H32</f>
        <v>0</v>
      </c>
      <c r="N18" s="140">
        <f>'DHE14-1'!I32</f>
        <v>0</v>
      </c>
      <c r="O18" s="139">
        <f>'DHE14-1'!J32</f>
        <v>0</v>
      </c>
      <c r="P18" s="140">
        <f>'DHE14-1'!K32</f>
        <v>0</v>
      </c>
    </row>
    <row r="19" spans="1:16" x14ac:dyDescent="0.2">
      <c r="A19" s="136" t="str">
        <f>RIGHT('DHE14-1'!$D$8,4)</f>
        <v>2013</v>
      </c>
      <c r="B19" s="137" t="str">
        <f>VLOOKUP(D19,Institution!$A$2:$F$55,2,FALSE)</f>
        <v>178411</v>
      </c>
      <c r="C19" s="137" t="str">
        <f>VLOOKUP(D19,Institution!$A$2:$F$55,6,FALSE)</f>
        <v>1030</v>
      </c>
      <c r="D19" s="137" t="str">
        <f>'DHE14-1'!$D$5</f>
        <v>Missouri University of Science and Technology</v>
      </c>
      <c r="E19" s="137" t="str">
        <f>'DHE14-1'!$D$6</f>
        <v>P4Y</v>
      </c>
      <c r="F19" s="137" t="str">
        <f>'DHE14-1'!A33</f>
        <v>Federal</v>
      </c>
      <c r="G19" s="137" t="str">
        <f>'DHE14-1'!B33</f>
        <v>Loan</v>
      </c>
      <c r="H19" s="137" t="str">
        <f>'DHE14-1'!D33</f>
        <v>Need</v>
      </c>
      <c r="I19" s="137" t="str">
        <f>'DHE14-1'!C33</f>
        <v>Perkins</v>
      </c>
      <c r="J19" s="138">
        <f>'DHE14-1'!E33</f>
        <v>20</v>
      </c>
      <c r="K19" s="139">
        <f>'DHE14-1'!F33</f>
        <v>480</v>
      </c>
      <c r="L19" s="140">
        <f>'DHE14-1'!G33</f>
        <v>899712</v>
      </c>
      <c r="M19" s="139">
        <f>'DHE14-1'!H33</f>
        <v>0</v>
      </c>
      <c r="N19" s="140">
        <f>'DHE14-1'!I33</f>
        <v>0</v>
      </c>
      <c r="O19" s="139">
        <f>'DHE14-1'!J33</f>
        <v>480</v>
      </c>
      <c r="P19" s="140">
        <f>'DHE14-1'!K33</f>
        <v>899712</v>
      </c>
    </row>
    <row r="20" spans="1:16" x14ac:dyDescent="0.2">
      <c r="A20" s="136" t="str">
        <f>RIGHT('DHE14-1'!$D$8,4)</f>
        <v>2013</v>
      </c>
      <c r="B20" s="137" t="str">
        <f>VLOOKUP(D20,Institution!$A$2:$F$55,2,FALSE)</f>
        <v>178411</v>
      </c>
      <c r="C20" s="137" t="str">
        <f>VLOOKUP(D20,Institution!$A$2:$F$55,6,FALSE)</f>
        <v>1030</v>
      </c>
      <c r="D20" s="137" t="str">
        <f>'DHE14-1'!$D$5</f>
        <v>Missouri University of Science and Technology</v>
      </c>
      <c r="E20" s="137" t="str">
        <f>'DHE14-1'!$D$6</f>
        <v>P4Y</v>
      </c>
      <c r="F20" s="137" t="str">
        <f>'DHE14-1'!A34</f>
        <v>Federal</v>
      </c>
      <c r="G20" s="137" t="str">
        <f>'DHE14-1'!B34</f>
        <v>Loan</v>
      </c>
      <c r="H20" s="137" t="str">
        <f>'DHE14-1'!D34</f>
        <v>Non-Need-Based</v>
      </c>
      <c r="I20" s="137" t="str">
        <f>'DHE14-1'!C34</f>
        <v>FFEL PLUS Loans</v>
      </c>
      <c r="J20" s="138">
        <f>'DHE14-1'!E34</f>
        <v>70</v>
      </c>
      <c r="K20" s="139">
        <f>'DHE14-1'!F34</f>
        <v>0</v>
      </c>
      <c r="L20" s="140">
        <f>'DHE14-1'!G34</f>
        <v>0</v>
      </c>
      <c r="M20" s="139">
        <f>'DHE14-1'!H34</f>
        <v>0</v>
      </c>
      <c r="N20" s="140">
        <f>'DHE14-1'!I34</f>
        <v>0</v>
      </c>
      <c r="O20" s="139">
        <f>'DHE14-1'!J34</f>
        <v>0</v>
      </c>
      <c r="P20" s="140">
        <f>'DHE14-1'!K34</f>
        <v>0</v>
      </c>
    </row>
    <row r="21" spans="1:16" x14ac:dyDescent="0.2">
      <c r="A21" s="136" t="str">
        <f>RIGHT('DHE14-1'!$D$8,4)</f>
        <v>2013</v>
      </c>
      <c r="B21" s="137" t="str">
        <f>VLOOKUP(D21,Institution!$A$2:$F$55,2,FALSE)</f>
        <v>178411</v>
      </c>
      <c r="C21" s="137" t="str">
        <f>VLOOKUP(D21,Institution!$A$2:$F$55,6,FALSE)</f>
        <v>1030</v>
      </c>
      <c r="D21" s="137" t="str">
        <f>'DHE14-1'!$D$5</f>
        <v>Missouri University of Science and Technology</v>
      </c>
      <c r="E21" s="137" t="str">
        <f>'DHE14-1'!$D$6</f>
        <v>P4Y</v>
      </c>
      <c r="F21" s="137" t="str">
        <f>'DHE14-1'!A35</f>
        <v>Federal</v>
      </c>
      <c r="G21" s="137" t="str">
        <f>'DHE14-1'!B35</f>
        <v>Loan</v>
      </c>
      <c r="H21" s="137" t="str">
        <f>'DHE14-1'!D35</f>
        <v>Need</v>
      </c>
      <c r="I21" s="137" t="str">
        <f>'DHE14-1'!C35</f>
        <v>Subsidized Stafford Student Loans</v>
      </c>
      <c r="J21" s="138">
        <f>'DHE14-1'!E35</f>
        <v>50</v>
      </c>
      <c r="K21" s="139">
        <f>'DHE14-1'!F35</f>
        <v>0</v>
      </c>
      <c r="L21" s="140">
        <f>'DHE14-1'!G35</f>
        <v>0</v>
      </c>
      <c r="M21" s="139">
        <f>'DHE14-1'!H35</f>
        <v>0</v>
      </c>
      <c r="N21" s="140">
        <f>'DHE14-1'!I35</f>
        <v>0</v>
      </c>
      <c r="O21" s="139">
        <f>'DHE14-1'!J35</f>
        <v>0</v>
      </c>
      <c r="P21" s="140">
        <f>'DHE14-1'!K35</f>
        <v>0</v>
      </c>
    </row>
    <row r="22" spans="1:16" x14ac:dyDescent="0.2">
      <c r="A22" s="136" t="str">
        <f>RIGHT('DHE14-1'!$D$8,4)</f>
        <v>2013</v>
      </c>
      <c r="B22" s="137" t="str">
        <f>VLOOKUP(D22,Institution!$A$2:$F$55,2,FALSE)</f>
        <v>178411</v>
      </c>
      <c r="C22" s="137" t="str">
        <f>VLOOKUP(D22,Institution!$A$2:$F$55,6,FALSE)</f>
        <v>1030</v>
      </c>
      <c r="D22" s="137" t="str">
        <f>'DHE14-1'!$D$5</f>
        <v>Missouri University of Science and Technology</v>
      </c>
      <c r="E22" s="137" t="str">
        <f>'DHE14-1'!$D$6</f>
        <v>P4Y</v>
      </c>
      <c r="F22" s="137" t="str">
        <f>'DHE14-1'!A36</f>
        <v>Federal</v>
      </c>
      <c r="G22" s="137" t="str">
        <f>'DHE14-1'!B36</f>
        <v>Loan</v>
      </c>
      <c r="H22" s="137" t="str">
        <f>'DHE14-1'!D36</f>
        <v>Non-Need-Based</v>
      </c>
      <c r="I22" s="137" t="str">
        <f>'DHE14-1'!C36</f>
        <v>Unsubsidized Stafford Student Loans</v>
      </c>
      <c r="J22" s="138">
        <f>'DHE14-1'!E36</f>
        <v>60</v>
      </c>
      <c r="K22" s="139">
        <f>'DHE14-1'!F36</f>
        <v>0</v>
      </c>
      <c r="L22" s="140">
        <f>'DHE14-1'!G36</f>
        <v>0</v>
      </c>
      <c r="M22" s="139">
        <f>'DHE14-1'!H36</f>
        <v>0</v>
      </c>
      <c r="N22" s="140">
        <f>'DHE14-1'!I36</f>
        <v>0</v>
      </c>
      <c r="O22" s="139">
        <f>'DHE14-1'!J36</f>
        <v>0</v>
      </c>
      <c r="P22" s="140">
        <f>'DHE14-1'!K36</f>
        <v>0</v>
      </c>
    </row>
    <row r="23" spans="1:16" x14ac:dyDescent="0.2">
      <c r="A23" s="136" t="str">
        <f>RIGHT('DHE14-1'!$D$8,4)</f>
        <v>2013</v>
      </c>
      <c r="B23" s="137" t="str">
        <f>VLOOKUP(D23,Institution!$A$2:$F$55,2,FALSE)</f>
        <v>178411</v>
      </c>
      <c r="C23" s="137" t="str">
        <f>VLOOKUP(D23,Institution!$A$2:$F$55,6,FALSE)</f>
        <v>1030</v>
      </c>
      <c r="D23" s="137" t="str">
        <f>'DHE14-1'!$D$5</f>
        <v>Missouri University of Science and Technology</v>
      </c>
      <c r="E23" s="137" t="str">
        <f>'DHE14-1'!$D$6</f>
        <v>P4Y</v>
      </c>
      <c r="F23" s="137" t="str">
        <f>'DHE14-1'!A37</f>
        <v>Federal</v>
      </c>
      <c r="G23" s="137" t="str">
        <f>'DHE14-1'!B37</f>
        <v>Loan</v>
      </c>
      <c r="H23" s="137" t="str">
        <f>'DHE14-1'!D37</f>
        <v>Non-Need-Based</v>
      </c>
      <c r="I23" s="137" t="str">
        <f>'DHE14-1'!C37</f>
        <v>Supplemental Loan for Students (SLS)</v>
      </c>
      <c r="J23" s="138">
        <f>'DHE14-1'!E37</f>
        <v>80</v>
      </c>
      <c r="K23" s="139">
        <f>'DHE14-1'!F37</f>
        <v>0</v>
      </c>
      <c r="L23" s="140">
        <f>'DHE14-1'!G37</f>
        <v>0</v>
      </c>
      <c r="M23" s="139">
        <f>'DHE14-1'!H37</f>
        <v>0</v>
      </c>
      <c r="N23" s="140">
        <f>'DHE14-1'!I37</f>
        <v>0</v>
      </c>
      <c r="O23" s="139">
        <f>'DHE14-1'!J37</f>
        <v>0</v>
      </c>
      <c r="P23" s="140">
        <f>'DHE14-1'!K37</f>
        <v>0</v>
      </c>
    </row>
    <row r="24" spans="1:16" x14ac:dyDescent="0.2">
      <c r="A24" s="136" t="str">
        <f>RIGHT('DHE14-1'!$D$8,4)</f>
        <v>2013</v>
      </c>
      <c r="B24" s="137" t="str">
        <f>VLOOKUP(D24,Institution!$A$2:$F$55,2,FALSE)</f>
        <v>178411</v>
      </c>
      <c r="C24" s="137" t="str">
        <f>VLOOKUP(D24,Institution!$A$2:$F$55,6,FALSE)</f>
        <v>1030</v>
      </c>
      <c r="D24" s="137" t="str">
        <f>'DHE14-1'!$D$5</f>
        <v>Missouri University of Science and Technology</v>
      </c>
      <c r="E24" s="137" t="str">
        <f>'DHE14-1'!$D$6</f>
        <v>P4Y</v>
      </c>
      <c r="F24" s="137" t="str">
        <f>'DHE14-1'!A38</f>
        <v>Federal</v>
      </c>
      <c r="G24" s="137" t="str">
        <f>'DHE14-1'!B38</f>
        <v>Loan</v>
      </c>
      <c r="H24" s="137" t="str">
        <f>'DHE14-1'!D38</f>
        <v>Need</v>
      </c>
      <c r="I24" s="137" t="str">
        <f>'DHE14-1'!C38</f>
        <v>Other, Need-Based</v>
      </c>
      <c r="J24" s="138">
        <f>'DHE14-1'!E38</f>
        <v>123</v>
      </c>
      <c r="K24" s="139">
        <f>'DHE14-1'!F38</f>
        <v>0</v>
      </c>
      <c r="L24" s="140">
        <f>'DHE14-1'!G38</f>
        <v>0</v>
      </c>
      <c r="M24" s="139">
        <f>'DHE14-1'!H38</f>
        <v>0</v>
      </c>
      <c r="N24" s="140">
        <f>'DHE14-1'!I38</f>
        <v>0</v>
      </c>
      <c r="O24" s="139">
        <f>'DHE14-1'!J38</f>
        <v>0</v>
      </c>
      <c r="P24" s="140">
        <f>'DHE14-1'!K38</f>
        <v>0</v>
      </c>
    </row>
    <row r="25" spans="1:16" x14ac:dyDescent="0.2">
      <c r="A25" s="136" t="str">
        <f>RIGHT('DHE14-1'!$D$8,4)</f>
        <v>2013</v>
      </c>
      <c r="B25" s="137" t="str">
        <f>VLOOKUP(D25,Institution!$A$2:$F$55,2,FALSE)</f>
        <v>178411</v>
      </c>
      <c r="C25" s="137" t="str">
        <f>VLOOKUP(D25,Institution!$A$2:$F$55,6,FALSE)</f>
        <v>1030</v>
      </c>
      <c r="D25" s="137" t="str">
        <f>'DHE14-1'!$D$5</f>
        <v>Missouri University of Science and Technology</v>
      </c>
      <c r="E25" s="137" t="str">
        <f>'DHE14-1'!$D$6</f>
        <v>P4Y</v>
      </c>
      <c r="F25" s="137" t="str">
        <f>'DHE14-1'!A39</f>
        <v>Federal</v>
      </c>
      <c r="G25" s="137" t="str">
        <f>'DHE14-1'!B39</f>
        <v>Loan</v>
      </c>
      <c r="H25" s="137" t="str">
        <f>'DHE14-1'!D39</f>
        <v>Non-Need-Based</v>
      </c>
      <c r="I25" s="137" t="str">
        <f>'DHE14-1'!C39</f>
        <v>Other, Non-Need-Based</v>
      </c>
      <c r="J25" s="138">
        <f>'DHE14-1'!E39</f>
        <v>124</v>
      </c>
      <c r="K25" s="139">
        <f>'DHE14-1'!F39</f>
        <v>0</v>
      </c>
      <c r="L25" s="140">
        <f>'DHE14-1'!G39</f>
        <v>0</v>
      </c>
      <c r="M25" s="139">
        <f>'DHE14-1'!H39</f>
        <v>0</v>
      </c>
      <c r="N25" s="140">
        <f>'DHE14-1'!I39</f>
        <v>0</v>
      </c>
      <c r="O25" s="139">
        <f>'DHE14-1'!J39</f>
        <v>0</v>
      </c>
      <c r="P25" s="140">
        <f>'DHE14-1'!K39</f>
        <v>0</v>
      </c>
    </row>
    <row r="26" spans="1:16" x14ac:dyDescent="0.2">
      <c r="A26" s="136" t="str">
        <f>RIGHT('DHE14-1'!$D$8,4)</f>
        <v>2013</v>
      </c>
      <c r="B26" s="137" t="str">
        <f>VLOOKUP(D26,Institution!$A$2:$F$55,2,FALSE)</f>
        <v>178411</v>
      </c>
      <c r="C26" s="137" t="str">
        <f>VLOOKUP(D26,Institution!$A$2:$F$55,6,FALSE)</f>
        <v>1030</v>
      </c>
      <c r="D26" s="137" t="str">
        <f>'DHE14-1'!$D$5</f>
        <v>Missouri University of Science and Technology</v>
      </c>
      <c r="E26" s="137" t="str">
        <f>'DHE14-1'!$D$6</f>
        <v>P4Y</v>
      </c>
      <c r="F26" s="137" t="str">
        <f>'DHE14-1'!A41</f>
        <v>Federal</v>
      </c>
      <c r="G26" s="137" t="str">
        <f>'DHE14-1'!B41</f>
        <v>Employment</v>
      </c>
      <c r="H26" s="137" t="str">
        <f>'DHE14-1'!D41</f>
        <v>Need</v>
      </c>
      <c r="I26" s="137" t="str">
        <f>'DHE14-1'!C41</f>
        <v>Federal Work Study</v>
      </c>
      <c r="J26" s="138">
        <f>'DHE14-1'!E41</f>
        <v>30</v>
      </c>
      <c r="K26" s="139">
        <f>'DHE14-1'!F41</f>
        <v>128</v>
      </c>
      <c r="L26" s="140">
        <f>'DHE14-1'!G41</f>
        <v>238563.9</v>
      </c>
      <c r="M26" s="139">
        <f>'DHE14-1'!H41</f>
        <v>0</v>
      </c>
      <c r="N26" s="140">
        <f>'DHE14-1'!I41</f>
        <v>0</v>
      </c>
      <c r="O26" s="139">
        <f>'DHE14-1'!J41</f>
        <v>128</v>
      </c>
      <c r="P26" s="140">
        <f>'DHE14-1'!K41</f>
        <v>238563.9</v>
      </c>
    </row>
    <row r="27" spans="1:16" x14ac:dyDescent="0.2">
      <c r="A27" s="136" t="str">
        <f>RIGHT('DHE14-1'!$D$8,4)</f>
        <v>2013</v>
      </c>
      <c r="B27" s="137" t="str">
        <f>VLOOKUP(D27,Institution!$A$2:$F$55,2,FALSE)</f>
        <v>178411</v>
      </c>
      <c r="C27" s="137" t="str">
        <f>VLOOKUP(D27,Institution!$A$2:$F$55,6,FALSE)</f>
        <v>1030</v>
      </c>
      <c r="D27" s="137" t="str">
        <f>'DHE14-1'!$D$5</f>
        <v>Missouri University of Science and Technology</v>
      </c>
      <c r="E27" s="137" t="str">
        <f>'DHE14-1'!$D$6</f>
        <v>P4Y</v>
      </c>
      <c r="F27" s="137" t="str">
        <f>'DHE14-1'!A43</f>
        <v>Federal IMF</v>
      </c>
      <c r="G27" s="137" t="str">
        <f>'DHE14-1'!B43</f>
        <v>IMF</v>
      </c>
      <c r="H27" s="137" t="str">
        <f>'DHE14-1'!D43</f>
        <v>Non-Need-Based</v>
      </c>
      <c r="I27" s="137" t="str">
        <f>'DHE14-1'!C43</f>
        <v>Institutional Matching Funds</v>
      </c>
      <c r="J27" s="138">
        <f>'DHE14-1'!E43</f>
        <v>130</v>
      </c>
      <c r="K27" s="139">
        <f>'DHE14-1'!F43</f>
        <v>0</v>
      </c>
      <c r="L27" s="140">
        <f>'DHE14-1'!G43</f>
        <v>0</v>
      </c>
      <c r="M27" s="139">
        <f>'DHE14-1'!H43</f>
        <v>0</v>
      </c>
      <c r="N27" s="140">
        <f>'DHE14-1'!I43</f>
        <v>0</v>
      </c>
      <c r="O27" s="139">
        <f>'DHE14-1'!J43</f>
        <v>0</v>
      </c>
      <c r="P27" s="140">
        <f>'DHE14-1'!K43</f>
        <v>0</v>
      </c>
    </row>
    <row r="28" spans="1:16" x14ac:dyDescent="0.2">
      <c r="A28" s="136" t="str">
        <f>RIGHT('DHE14-1'!$D$8,4)</f>
        <v>2013</v>
      </c>
      <c r="B28" s="137" t="str">
        <f>VLOOKUP(D28,Institution!$A$2:$F$55,2,FALSE)</f>
        <v>178411</v>
      </c>
      <c r="C28" s="137" t="str">
        <f>VLOOKUP(D28,Institution!$A$2:$F$55,6,FALSE)</f>
        <v>1030</v>
      </c>
      <c r="D28" s="137" t="str">
        <f>'DHE14-1'!$D$5</f>
        <v>Missouri University of Science and Technology</v>
      </c>
      <c r="E28" s="137" t="str">
        <f>'DHE14-1'!$D$6</f>
        <v>P4Y</v>
      </c>
      <c r="F28" s="137" t="str">
        <f>'DHE14-1'!A47</f>
        <v>Institutional</v>
      </c>
      <c r="G28" s="137" t="str">
        <f>'DHE14-1'!B47</f>
        <v>Grant</v>
      </c>
      <c r="H28" s="137" t="str">
        <f>'DHE14-1'!D47</f>
        <v>Need</v>
      </c>
      <c r="I28" s="137" t="str">
        <f>'DHE14-1'!C47</f>
        <v>Need</v>
      </c>
      <c r="J28" s="138">
        <f>'DHE14-1'!E47</f>
        <v>140</v>
      </c>
      <c r="K28" s="139">
        <f>'DHE14-1'!F47</f>
        <v>1051</v>
      </c>
      <c r="L28" s="140">
        <f>'DHE14-1'!G47</f>
        <v>1328858</v>
      </c>
      <c r="M28" s="139">
        <f>'DHE14-1'!H47</f>
        <v>0</v>
      </c>
      <c r="N28" s="140">
        <f>'DHE14-1'!I47</f>
        <v>0</v>
      </c>
      <c r="O28" s="139">
        <f>'DHE14-1'!J47</f>
        <v>1051</v>
      </c>
      <c r="P28" s="140">
        <f>'DHE14-1'!K47</f>
        <v>1328858</v>
      </c>
    </row>
    <row r="29" spans="1:16" x14ac:dyDescent="0.2">
      <c r="A29" s="136" t="str">
        <f>RIGHT('DHE14-1'!$D$8,4)</f>
        <v>2013</v>
      </c>
      <c r="B29" s="137" t="str">
        <f>VLOOKUP(D29,Institution!$A$2:$F$55,2,FALSE)</f>
        <v>178411</v>
      </c>
      <c r="C29" s="137" t="str">
        <f>VLOOKUP(D29,Institution!$A$2:$F$55,6,FALSE)</f>
        <v>1030</v>
      </c>
      <c r="D29" s="137" t="str">
        <f>'DHE14-1'!$D$5</f>
        <v>Missouri University of Science and Technology</v>
      </c>
      <c r="E29" s="137" t="str">
        <f>'DHE14-1'!$D$6</f>
        <v>P4Y</v>
      </c>
      <c r="F29" s="137" t="str">
        <f>'DHE14-1'!A48</f>
        <v>Institutional</v>
      </c>
      <c r="G29" s="137" t="str">
        <f>'DHE14-1'!B48</f>
        <v>Grant</v>
      </c>
      <c r="H29" s="137" t="str">
        <f>'DHE14-1'!D48</f>
        <v>Non-Need-Based</v>
      </c>
      <c r="I29" s="137" t="str">
        <f>'DHE14-1'!C48</f>
        <v>Merit</v>
      </c>
      <c r="J29" s="138">
        <f>'DHE14-1'!E48</f>
        <v>150</v>
      </c>
      <c r="K29" s="139">
        <f>'DHE14-1'!F48</f>
        <v>3538</v>
      </c>
      <c r="L29" s="140">
        <f>'DHE14-1'!G48</f>
        <v>16038967</v>
      </c>
      <c r="M29" s="139">
        <f>'DHE14-1'!H48</f>
        <v>173</v>
      </c>
      <c r="N29" s="140">
        <f>'DHE14-1'!I48</f>
        <v>1107746</v>
      </c>
      <c r="O29" s="139">
        <f>'DHE14-1'!J48</f>
        <v>3708</v>
      </c>
      <c r="P29" s="140">
        <f>'DHE14-1'!K48</f>
        <v>17146713</v>
      </c>
    </row>
    <row r="30" spans="1:16" x14ac:dyDescent="0.2">
      <c r="A30" s="136" t="str">
        <f>RIGHT('DHE14-1'!$D$8,4)</f>
        <v>2013</v>
      </c>
      <c r="B30" s="137" t="str">
        <f>VLOOKUP(D30,Institution!$A$2:$F$55,2,FALSE)</f>
        <v>178411</v>
      </c>
      <c r="C30" s="137" t="str">
        <f>VLOOKUP(D30,Institution!$A$2:$F$55,6,FALSE)</f>
        <v>1030</v>
      </c>
      <c r="D30" s="137" t="str">
        <f>'DHE14-1'!$D$5</f>
        <v>Missouri University of Science and Technology</v>
      </c>
      <c r="E30" s="137" t="str">
        <f>'DHE14-1'!$D$6</f>
        <v>P4Y</v>
      </c>
      <c r="F30" s="137" t="str">
        <f>'DHE14-1'!A49</f>
        <v>Institutional</v>
      </c>
      <c r="G30" s="137" t="str">
        <f>'DHE14-1'!B49</f>
        <v>Grant</v>
      </c>
      <c r="H30" s="137" t="str">
        <f>'DHE14-1'!D49</f>
        <v>Non-Need-Based</v>
      </c>
      <c r="I30" s="137" t="str">
        <f>'DHE14-1'!C49</f>
        <v>Athletic</v>
      </c>
      <c r="J30" s="138">
        <f>'DHE14-1'!E49</f>
        <v>160</v>
      </c>
      <c r="K30" s="139">
        <f>'DHE14-1'!F49</f>
        <v>296</v>
      </c>
      <c r="L30" s="140">
        <f>'DHE14-1'!G49</f>
        <v>2623000</v>
      </c>
      <c r="M30" s="139">
        <f>'DHE14-1'!H49</f>
        <v>7</v>
      </c>
      <c r="N30" s="140">
        <f>'DHE14-1'!I49</f>
        <v>33833</v>
      </c>
      <c r="O30" s="139">
        <f>'DHE14-1'!J49</f>
        <v>303</v>
      </c>
      <c r="P30" s="140">
        <f>'DHE14-1'!K49</f>
        <v>2656833</v>
      </c>
    </row>
    <row r="31" spans="1:16" x14ac:dyDescent="0.2">
      <c r="A31" s="136" t="str">
        <f>RIGHT('DHE14-1'!$D$8,4)</f>
        <v>2013</v>
      </c>
      <c r="B31" s="137" t="str">
        <f>VLOOKUP(D31,Institution!$A$2:$F$55,2,FALSE)</f>
        <v>178411</v>
      </c>
      <c r="C31" s="137" t="str">
        <f>VLOOKUP(D31,Institution!$A$2:$F$55,6,FALSE)</f>
        <v>1030</v>
      </c>
      <c r="D31" s="137" t="str">
        <f>'DHE14-1'!$D$5</f>
        <v>Missouri University of Science and Technology</v>
      </c>
      <c r="E31" s="137" t="str">
        <f>'DHE14-1'!$D$6</f>
        <v>P4Y</v>
      </c>
      <c r="F31" s="137" t="str">
        <f>'DHE14-1'!A50</f>
        <v>Institutional</v>
      </c>
      <c r="G31" s="137" t="str">
        <f>'DHE14-1'!B50</f>
        <v>Grant</v>
      </c>
      <c r="H31" s="137" t="str">
        <f>'DHE14-1'!D50</f>
        <v>Non-Need-Based</v>
      </c>
      <c r="I31" s="137" t="str">
        <f>'DHE14-1'!C50</f>
        <v>Tuition and Fee Remissions or Waivers</v>
      </c>
      <c r="J31" s="138">
        <f>'DHE14-1'!E50</f>
        <v>170</v>
      </c>
      <c r="K31" s="139">
        <f>'DHE14-1'!F50</f>
        <v>170</v>
      </c>
      <c r="L31" s="140">
        <f>'DHE14-1'!G50</f>
        <v>623248</v>
      </c>
      <c r="M31" s="139">
        <f>'DHE14-1'!H50</f>
        <v>767</v>
      </c>
      <c r="N31" s="140">
        <f>'DHE14-1'!I50</f>
        <v>8293695</v>
      </c>
      <c r="O31" s="139">
        <f>'DHE14-1'!J50</f>
        <v>937</v>
      </c>
      <c r="P31" s="140">
        <f>'DHE14-1'!K50</f>
        <v>8916943</v>
      </c>
    </row>
    <row r="32" spans="1:16" x14ac:dyDescent="0.2">
      <c r="A32" s="136" t="str">
        <f>RIGHT('DHE14-1'!$D$8,4)</f>
        <v>2013</v>
      </c>
      <c r="B32" s="137" t="str">
        <f>VLOOKUP(D32,Institution!$A$2:$F$55,2,FALSE)</f>
        <v>178411</v>
      </c>
      <c r="C32" s="137" t="str">
        <f>VLOOKUP(D32,Institution!$A$2:$F$55,6,FALSE)</f>
        <v>1030</v>
      </c>
      <c r="D32" s="137" t="str">
        <f>'DHE14-1'!$D$5</f>
        <v>Missouri University of Science and Technology</v>
      </c>
      <c r="E32" s="137" t="str">
        <f>'DHE14-1'!$D$6</f>
        <v>P4Y</v>
      </c>
      <c r="F32" s="137" t="str">
        <f>'DHE14-1'!A51</f>
        <v>Institutional</v>
      </c>
      <c r="G32" s="137" t="str">
        <f>'DHE14-1'!B51</f>
        <v>Grant</v>
      </c>
      <c r="H32" s="137" t="str">
        <f>'DHE14-1'!D51</f>
        <v>Non-Need-Based</v>
      </c>
      <c r="I32" s="137" t="str">
        <f>'DHE14-1'!C51</f>
        <v>Other</v>
      </c>
      <c r="J32" s="138">
        <f>'DHE14-1'!E51</f>
        <v>180</v>
      </c>
      <c r="K32" s="139">
        <f>'DHE14-1'!F51</f>
        <v>120</v>
      </c>
      <c r="L32" s="140">
        <f>'DHE14-1'!G51</f>
        <v>501355</v>
      </c>
      <c r="M32" s="139">
        <f>'DHE14-1'!H51</f>
        <v>7</v>
      </c>
      <c r="N32" s="140">
        <f>'DHE14-1'!I51</f>
        <v>4360</v>
      </c>
      <c r="O32" s="139">
        <f>'DHE14-1'!J51</f>
        <v>127</v>
      </c>
      <c r="P32" s="140">
        <f>'DHE14-1'!K51</f>
        <v>505715</v>
      </c>
    </row>
    <row r="33" spans="1:16" x14ac:dyDescent="0.2">
      <c r="A33" s="136" t="str">
        <f>RIGHT('DHE14-1'!$D$8,4)</f>
        <v>2013</v>
      </c>
      <c r="B33" s="137" t="str">
        <f>VLOOKUP(D33,Institution!$A$2:$F$55,2,FALSE)</f>
        <v>178411</v>
      </c>
      <c r="C33" s="137" t="str">
        <f>VLOOKUP(D33,Institution!$A$2:$F$55,6,FALSE)</f>
        <v>1030</v>
      </c>
      <c r="D33" s="137" t="str">
        <f>'DHE14-1'!$D$5</f>
        <v>Missouri University of Science and Technology</v>
      </c>
      <c r="E33" s="137" t="str">
        <f>'DHE14-1'!$D$6</f>
        <v>P4Y</v>
      </c>
      <c r="F33" s="137" t="str">
        <f>'DHE14-1'!A53</f>
        <v>Institutional</v>
      </c>
      <c r="G33" s="137" t="str">
        <f>'DHE14-1'!B53</f>
        <v>Loans</v>
      </c>
      <c r="H33" s="137" t="str">
        <f>'DHE14-1'!D53</f>
        <v>Need</v>
      </c>
      <c r="I33" s="137" t="str">
        <f>'DHE14-1'!C53</f>
        <v>Need</v>
      </c>
      <c r="J33" s="138">
        <f>'DHE14-1'!E53</f>
        <v>190</v>
      </c>
      <c r="K33" s="139">
        <f>'DHE14-1'!F53</f>
        <v>389</v>
      </c>
      <c r="L33" s="140">
        <f>'DHE14-1'!G53</f>
        <v>593043</v>
      </c>
      <c r="M33" s="139">
        <f>'DHE14-1'!H53</f>
        <v>4</v>
      </c>
      <c r="N33" s="140">
        <f>'DHE14-1'!I53</f>
        <v>6200</v>
      </c>
      <c r="O33" s="139">
        <f>'DHE14-1'!J53</f>
        <v>393</v>
      </c>
      <c r="P33" s="140">
        <f>'DHE14-1'!K53</f>
        <v>599243</v>
      </c>
    </row>
    <row r="34" spans="1:16" x14ac:dyDescent="0.2">
      <c r="A34" s="136" t="str">
        <f>RIGHT('DHE14-1'!$D$8,4)</f>
        <v>2013</v>
      </c>
      <c r="B34" s="137" t="str">
        <f>VLOOKUP(D34,Institution!$A$2:$F$55,2,FALSE)</f>
        <v>178411</v>
      </c>
      <c r="C34" s="137" t="str">
        <f>VLOOKUP(D34,Institution!$A$2:$F$55,6,FALSE)</f>
        <v>1030</v>
      </c>
      <c r="D34" s="137" t="str">
        <f>'DHE14-1'!$D$5</f>
        <v>Missouri University of Science and Technology</v>
      </c>
      <c r="E34" s="137" t="str">
        <f>'DHE14-1'!$D$6</f>
        <v>P4Y</v>
      </c>
      <c r="F34" s="137" t="str">
        <f>'DHE14-1'!A54</f>
        <v>Institutional</v>
      </c>
      <c r="G34" s="137" t="str">
        <f>'DHE14-1'!B54</f>
        <v>Loans</v>
      </c>
      <c r="H34" s="137" t="str">
        <f>'DHE14-1'!D54</f>
        <v>Non-Need-Based</v>
      </c>
      <c r="I34" s="137" t="str">
        <f>'DHE14-1'!C54</f>
        <v>Non-Need-Based</v>
      </c>
      <c r="J34" s="138">
        <f>'DHE14-1'!E54</f>
        <v>200</v>
      </c>
      <c r="K34" s="139">
        <f>'DHE14-1'!F54</f>
        <v>168</v>
      </c>
      <c r="L34" s="140">
        <f>'DHE14-1'!G54</f>
        <v>394184</v>
      </c>
      <c r="M34" s="139">
        <f>'DHE14-1'!H54</f>
        <v>3</v>
      </c>
      <c r="N34" s="140">
        <f>'DHE14-1'!I54</f>
        <v>6159</v>
      </c>
      <c r="O34" s="139">
        <f>'DHE14-1'!J54</f>
        <v>171</v>
      </c>
      <c r="P34" s="140">
        <f>'DHE14-1'!K54</f>
        <v>400343</v>
      </c>
    </row>
    <row r="35" spans="1:16" x14ac:dyDescent="0.2">
      <c r="A35" s="136" t="str">
        <f>RIGHT('DHE14-1'!$D$8,4)</f>
        <v>2013</v>
      </c>
      <c r="B35" s="137" t="str">
        <f>VLOOKUP(D35,Institution!$A$2:$F$55,2,FALSE)</f>
        <v>178411</v>
      </c>
      <c r="C35" s="137" t="str">
        <f>VLOOKUP(D35,Institution!$A$2:$F$55,6,FALSE)</f>
        <v>1030</v>
      </c>
      <c r="D35" s="137" t="str">
        <f>'DHE14-1'!$D$5</f>
        <v>Missouri University of Science and Technology</v>
      </c>
      <c r="E35" s="137" t="str">
        <f>'DHE14-1'!$D$6</f>
        <v>P4Y</v>
      </c>
      <c r="F35" s="137" t="str">
        <f>'DHE14-1'!A56</f>
        <v>Institutional</v>
      </c>
      <c r="G35" s="137" t="str">
        <f>'DHE14-1'!B56</f>
        <v>Employment</v>
      </c>
      <c r="H35" s="137" t="str">
        <f>'DHE14-1'!D56</f>
        <v>Need</v>
      </c>
      <c r="I35" s="137" t="str">
        <f>'DHE14-1'!C56</f>
        <v>Need</v>
      </c>
      <c r="J35" s="138">
        <f>'DHE14-1'!E56</f>
        <v>210</v>
      </c>
      <c r="K35" s="139">
        <f>'DHE14-1'!F56</f>
        <v>0</v>
      </c>
      <c r="L35" s="140">
        <f>'DHE14-1'!G56</f>
        <v>0</v>
      </c>
      <c r="M35" s="139">
        <f>'DHE14-1'!H56</f>
        <v>0</v>
      </c>
      <c r="N35" s="140">
        <f>'DHE14-1'!I56</f>
        <v>0</v>
      </c>
      <c r="O35" s="139">
        <f>'DHE14-1'!J56</f>
        <v>0</v>
      </c>
      <c r="P35" s="140">
        <f>'DHE14-1'!K56</f>
        <v>0</v>
      </c>
    </row>
    <row r="36" spans="1:16" x14ac:dyDescent="0.2">
      <c r="A36" s="136" t="str">
        <f>RIGHT('DHE14-1'!$D$8,4)</f>
        <v>2013</v>
      </c>
      <c r="B36" s="137" t="str">
        <f>VLOOKUP(D36,Institution!$A$2:$F$55,2,FALSE)</f>
        <v>178411</v>
      </c>
      <c r="C36" s="137" t="str">
        <f>VLOOKUP(D36,Institution!$A$2:$F$55,6,FALSE)</f>
        <v>1030</v>
      </c>
      <c r="D36" s="137" t="str">
        <f>'DHE14-1'!$D$5</f>
        <v>Missouri University of Science and Technology</v>
      </c>
      <c r="E36" s="137" t="str">
        <f>'DHE14-1'!$D$6</f>
        <v>P4Y</v>
      </c>
      <c r="F36" s="137" t="str">
        <f>'DHE14-1'!A57</f>
        <v>Institutional</v>
      </c>
      <c r="G36" s="137" t="str">
        <f>'DHE14-1'!B57</f>
        <v>Employment</v>
      </c>
      <c r="H36" s="137" t="str">
        <f>'DHE14-1'!D57</f>
        <v>Non-Need-Based</v>
      </c>
      <c r="I36" s="137" t="str">
        <f>'DHE14-1'!C57</f>
        <v>Non-Need-Based</v>
      </c>
      <c r="J36" s="138">
        <f>'DHE14-1'!E57</f>
        <v>220</v>
      </c>
      <c r="K36" s="139">
        <f>'DHE14-1'!F57</f>
        <v>767</v>
      </c>
      <c r="L36" s="140">
        <f>'DHE14-1'!G57</f>
        <v>2708903</v>
      </c>
      <c r="M36" s="139">
        <f>'DHE14-1'!H57</f>
        <v>1450</v>
      </c>
      <c r="N36" s="140">
        <f>'DHE14-1'!I57</f>
        <v>9836220</v>
      </c>
      <c r="O36" s="139">
        <f>'DHE14-1'!J57</f>
        <v>2217</v>
      </c>
      <c r="P36" s="140">
        <f>'DHE14-1'!K57</f>
        <v>12545123</v>
      </c>
    </row>
    <row r="37" spans="1:16" x14ac:dyDescent="0.2">
      <c r="A37" s="136" t="str">
        <f>RIGHT('DHE14-1'!$D$8,4)</f>
        <v>2013</v>
      </c>
      <c r="B37" s="137" t="str">
        <f>VLOOKUP(D37,Institution!$A$2:$F$55,2,FALSE)</f>
        <v>178411</v>
      </c>
      <c r="C37" s="137" t="str">
        <f>VLOOKUP(D37,Institution!$A$2:$F$55,6,FALSE)</f>
        <v>1030</v>
      </c>
      <c r="D37" s="137" t="str">
        <f>'DHE14-1'!$D$5</f>
        <v>Missouri University of Science and Technology</v>
      </c>
      <c r="E37" s="137" t="str">
        <f>'DHE14-1'!$D$6</f>
        <v>P4Y</v>
      </c>
      <c r="F37" s="137" t="str">
        <f>'DHE14-1'!A62</f>
        <v>State</v>
      </c>
      <c r="G37" s="137" t="str">
        <f>'DHE14-1'!B62</f>
        <v>Grant</v>
      </c>
      <c r="H37" s="137" t="str">
        <f>'DHE14-1'!D62</f>
        <v>Need</v>
      </c>
      <c r="I37" s="137" t="str">
        <f>'DHE14-1'!C62</f>
        <v>Access Missouri</v>
      </c>
      <c r="J37" s="138">
        <f>'DHE14-1'!E62</f>
        <v>245</v>
      </c>
      <c r="K37" s="139">
        <f>'DHE14-1'!F62</f>
        <v>1434</v>
      </c>
      <c r="L37" s="140">
        <f>'DHE14-1'!G62</f>
        <v>1392670</v>
      </c>
      <c r="M37" s="139">
        <f>'DHE14-1'!H62</f>
        <v>0</v>
      </c>
      <c r="N37" s="140">
        <f>'DHE14-1'!I62</f>
        <v>0</v>
      </c>
      <c r="O37" s="139">
        <f>'DHE14-1'!J62</f>
        <v>1434</v>
      </c>
      <c r="P37" s="140">
        <f>'DHE14-1'!K62</f>
        <v>1392670</v>
      </c>
    </row>
    <row r="38" spans="1:16" x14ac:dyDescent="0.2">
      <c r="A38" s="136" t="str">
        <f>RIGHT('DHE14-1'!$D$8,4)</f>
        <v>2013</v>
      </c>
      <c r="B38" s="137" t="str">
        <f>VLOOKUP(D38,Institution!$A$2:$F$55,2,FALSE)</f>
        <v>178411</v>
      </c>
      <c r="C38" s="137" t="str">
        <f>VLOOKUP(D38,Institution!$A$2:$F$55,6,FALSE)</f>
        <v>1030</v>
      </c>
      <c r="D38" s="137" t="str">
        <f>'DHE14-1'!$D$5</f>
        <v>Missouri University of Science and Technology</v>
      </c>
      <c r="E38" s="137" t="str">
        <f>'DHE14-1'!$D$6</f>
        <v>P4Y</v>
      </c>
      <c r="F38" s="137" t="str">
        <f>'DHE14-1'!A63</f>
        <v>State</v>
      </c>
      <c r="G38" s="137" t="str">
        <f>'DHE14-1'!B63</f>
        <v>Grant</v>
      </c>
      <c r="H38" s="137" t="str">
        <f>'DHE14-1'!D63</f>
        <v>Non-Need-Based</v>
      </c>
      <c r="I38" s="137" t="str">
        <f>'DHE14-1'!C63</f>
        <v>A-Plus</v>
      </c>
      <c r="J38" s="138">
        <f>'DHE14-1'!E63</f>
        <v>243</v>
      </c>
      <c r="K38" s="139">
        <f>'DHE14-1'!F63</f>
        <v>0</v>
      </c>
      <c r="L38" s="140">
        <f>'DHE14-1'!G63</f>
        <v>0</v>
      </c>
      <c r="M38" s="139">
        <f>'DHE14-1'!H63</f>
        <v>0</v>
      </c>
      <c r="N38" s="140">
        <f>'DHE14-1'!I63</f>
        <v>0</v>
      </c>
      <c r="O38" s="139">
        <f>'DHE14-1'!J63</f>
        <v>0</v>
      </c>
      <c r="P38" s="140">
        <f>'DHE14-1'!K63</f>
        <v>0</v>
      </c>
    </row>
    <row r="39" spans="1:16" x14ac:dyDescent="0.2">
      <c r="A39" s="136" t="str">
        <f>RIGHT('DHE14-1'!$D$8,4)</f>
        <v>2013</v>
      </c>
      <c r="B39" s="137" t="str">
        <f>VLOOKUP(D39,Institution!$A$2:$F$55,2,FALSE)</f>
        <v>178411</v>
      </c>
      <c r="C39" s="137" t="str">
        <f>VLOOKUP(D39,Institution!$A$2:$F$55,6,FALSE)</f>
        <v>1030</v>
      </c>
      <c r="D39" s="137" t="str">
        <f>'DHE14-1'!$D$5</f>
        <v>Missouri University of Science and Technology</v>
      </c>
      <c r="E39" s="137" t="str">
        <f>'DHE14-1'!$D$6</f>
        <v>P4Y</v>
      </c>
      <c r="F39" s="137" t="str">
        <f>'DHE14-1'!A64</f>
        <v>State</v>
      </c>
      <c r="G39" s="137" t="str">
        <f>'DHE14-1'!B64</f>
        <v>Grant</v>
      </c>
      <c r="H39" s="137" t="str">
        <f>'DHE14-1'!D64</f>
        <v>Need</v>
      </c>
      <c r="I39" s="137" t="str">
        <f>'DHE14-1'!C64</f>
        <v>GEAR-UP Scholarships</v>
      </c>
      <c r="J39" s="138">
        <f>'DHE14-1'!E64</f>
        <v>293</v>
      </c>
      <c r="K39" s="139">
        <f>'DHE14-1'!F64</f>
        <v>0</v>
      </c>
      <c r="L39" s="140">
        <f>'DHE14-1'!G64</f>
        <v>0</v>
      </c>
      <c r="M39" s="139">
        <f>'DHE14-1'!H64</f>
        <v>0</v>
      </c>
      <c r="N39" s="140">
        <f>'DHE14-1'!I64</f>
        <v>0</v>
      </c>
      <c r="O39" s="139">
        <f>'DHE14-1'!J64</f>
        <v>0</v>
      </c>
      <c r="P39" s="140">
        <f>'DHE14-1'!K64</f>
        <v>0</v>
      </c>
    </row>
    <row r="40" spans="1:16" x14ac:dyDescent="0.2">
      <c r="A40" s="136" t="str">
        <f>RIGHT('DHE14-1'!$D$8,4)</f>
        <v>2013</v>
      </c>
      <c r="B40" s="137" t="str">
        <f>VLOOKUP(D40,Institution!$A$2:$F$55,2,FALSE)</f>
        <v>178411</v>
      </c>
      <c r="C40" s="137" t="str">
        <f>VLOOKUP(D40,Institution!$A$2:$F$55,6,FALSE)</f>
        <v>1030</v>
      </c>
      <c r="D40" s="137" t="str">
        <f>'DHE14-1'!$D$5</f>
        <v>Missouri University of Science and Technology</v>
      </c>
      <c r="E40" s="137" t="str">
        <f>'DHE14-1'!$D$6</f>
        <v>P4Y</v>
      </c>
      <c r="F40" s="137" t="str">
        <f>'DHE14-1'!A65</f>
        <v>State</v>
      </c>
      <c r="G40" s="137" t="str">
        <f>'DHE14-1'!B65</f>
        <v>Grant</v>
      </c>
      <c r="H40" s="137" t="str">
        <f>'DHE14-1'!D65</f>
        <v>Non-Need-Based</v>
      </c>
      <c r="I40" s="137" t="str">
        <f>'DHE14-1'!C65</f>
        <v>Higher Education Academic Scholarships ("Bright Flight")</v>
      </c>
      <c r="J40" s="138">
        <f>'DHE14-1'!E65</f>
        <v>240</v>
      </c>
      <c r="K40" s="139">
        <f>'DHE14-1'!F65</f>
        <v>874</v>
      </c>
      <c r="L40" s="140">
        <f>'DHE14-1'!G65</f>
        <v>1621000</v>
      </c>
      <c r="M40" s="139">
        <f>'DHE14-1'!H65</f>
        <v>0</v>
      </c>
      <c r="N40" s="140">
        <f>'DHE14-1'!I65</f>
        <v>0</v>
      </c>
      <c r="O40" s="139">
        <f>'DHE14-1'!J65</f>
        <v>874</v>
      </c>
      <c r="P40" s="140">
        <f>'DHE14-1'!K65</f>
        <v>1621000</v>
      </c>
    </row>
    <row r="41" spans="1:16" x14ac:dyDescent="0.2">
      <c r="A41" s="136" t="str">
        <f>RIGHT('DHE14-1'!$D$8,4)</f>
        <v>2013</v>
      </c>
      <c r="B41" s="137" t="str">
        <f>VLOOKUP(D41,Institution!$A$2:$F$55,2,FALSE)</f>
        <v>178411</v>
      </c>
      <c r="C41" s="137" t="str">
        <f>VLOOKUP(D41,Institution!$A$2:$F$55,6,FALSE)</f>
        <v>1030</v>
      </c>
      <c r="D41" s="137" t="str">
        <f>'DHE14-1'!$D$5</f>
        <v>Missouri University of Science and Technology</v>
      </c>
      <c r="E41" s="137" t="str">
        <f>'DHE14-1'!$D$6</f>
        <v>P4Y</v>
      </c>
      <c r="F41" s="137" t="str">
        <f>'DHE14-1'!A66</f>
        <v>State</v>
      </c>
      <c r="G41" s="137" t="str">
        <f>'DHE14-1'!B66</f>
        <v>Grant</v>
      </c>
      <c r="H41" s="137" t="str">
        <f>'DHE14-1'!D66</f>
        <v>Need</v>
      </c>
      <c r="I41" s="137" t="str">
        <f>'DHE14-1'!C66</f>
        <v>Kids' Chance</v>
      </c>
      <c r="J41" s="138">
        <f>'DHE14-1'!E66</f>
        <v>244</v>
      </c>
      <c r="K41" s="139">
        <f>'DHE14-1'!F66</f>
        <v>0</v>
      </c>
      <c r="L41" s="140">
        <f>'DHE14-1'!G66</f>
        <v>0</v>
      </c>
      <c r="M41" s="139">
        <f>'DHE14-1'!H66</f>
        <v>0</v>
      </c>
      <c r="N41" s="140">
        <f>'DHE14-1'!I66</f>
        <v>0</v>
      </c>
      <c r="O41" s="139">
        <f>'DHE14-1'!J66</f>
        <v>0</v>
      </c>
      <c r="P41" s="140">
        <f>'DHE14-1'!K66</f>
        <v>0</v>
      </c>
    </row>
    <row r="42" spans="1:16" x14ac:dyDescent="0.2">
      <c r="A42" s="136" t="str">
        <f>RIGHT('DHE14-1'!$D$8,4)</f>
        <v>2013</v>
      </c>
      <c r="B42" s="137" t="str">
        <f>VLOOKUP(D42,Institution!$A$2:$F$55,2,FALSE)</f>
        <v>178411</v>
      </c>
      <c r="C42" s="137" t="str">
        <f>VLOOKUP(D42,Institution!$A$2:$F$55,6,FALSE)</f>
        <v>1030</v>
      </c>
      <c r="D42" s="137" t="str">
        <f>'DHE14-1'!$D$5</f>
        <v>Missouri University of Science and Technology</v>
      </c>
      <c r="E42" s="137" t="str">
        <f>'DHE14-1'!$D$6</f>
        <v>P4Y</v>
      </c>
      <c r="F42" s="137" t="str">
        <f>'DHE14-1'!A67</f>
        <v>State</v>
      </c>
      <c r="G42" s="137" t="str">
        <f>'DHE14-1'!B67</f>
        <v>Grant</v>
      </c>
      <c r="H42" s="137" t="str">
        <f>'DHE14-1'!D67</f>
        <v>Need</v>
      </c>
      <c r="I42" s="137" t="str">
        <f>'DHE14-1'!C67</f>
        <v>Marguerite Ross Barnett Scholarship</v>
      </c>
      <c r="J42" s="138">
        <f>'DHE14-1'!E67</f>
        <v>261</v>
      </c>
      <c r="K42" s="139">
        <f>'DHE14-1'!F67</f>
        <v>0</v>
      </c>
      <c r="L42" s="140">
        <f>'DHE14-1'!G67</f>
        <v>0</v>
      </c>
      <c r="M42" s="139">
        <f>'DHE14-1'!H67</f>
        <v>0</v>
      </c>
      <c r="N42" s="140">
        <f>'DHE14-1'!I67</f>
        <v>0</v>
      </c>
      <c r="O42" s="139">
        <f>'DHE14-1'!J67</f>
        <v>0</v>
      </c>
      <c r="P42" s="140">
        <f>'DHE14-1'!K67</f>
        <v>0</v>
      </c>
    </row>
    <row r="43" spans="1:16" x14ac:dyDescent="0.2">
      <c r="A43" s="136" t="str">
        <f>RIGHT('DHE14-1'!$D$8,4)</f>
        <v>2013</v>
      </c>
      <c r="B43" s="137" t="str">
        <f>VLOOKUP(D43,Institution!$A$2:$F$55,2,FALSE)</f>
        <v>178411</v>
      </c>
      <c r="C43" s="137" t="str">
        <f>VLOOKUP(D43,Institution!$A$2:$F$55,6,FALSE)</f>
        <v>1030</v>
      </c>
      <c r="D43" s="137" t="str">
        <f>'DHE14-1'!$D$5</f>
        <v>Missouri University of Science and Technology</v>
      </c>
      <c r="E43" s="137" t="str">
        <f>'DHE14-1'!$D$6</f>
        <v>P4Y</v>
      </c>
      <c r="F43" s="137" t="str">
        <f>'DHE14-1'!A68</f>
        <v>State</v>
      </c>
      <c r="G43" s="137" t="str">
        <f>'DHE14-1'!B68</f>
        <v>Grant</v>
      </c>
      <c r="H43" s="137" t="str">
        <f>'DHE14-1'!D68</f>
        <v>Non-Need-Based</v>
      </c>
      <c r="I43" s="137" t="str">
        <f>'DHE14-1'!C68</f>
        <v>Missouri Minority Teacher Scholarship</v>
      </c>
      <c r="J43" s="138">
        <f>'DHE14-1'!E68</f>
        <v>292</v>
      </c>
      <c r="K43" s="139">
        <f>'DHE14-1'!F68</f>
        <v>0</v>
      </c>
      <c r="L43" s="140">
        <f>'DHE14-1'!G68</f>
        <v>0</v>
      </c>
      <c r="M43" s="139">
        <f>'DHE14-1'!H68</f>
        <v>0</v>
      </c>
      <c r="N43" s="140">
        <f>'DHE14-1'!I68</f>
        <v>0</v>
      </c>
      <c r="O43" s="139">
        <f>'DHE14-1'!J68</f>
        <v>0</v>
      </c>
      <c r="P43" s="140">
        <f>'DHE14-1'!K68</f>
        <v>0</v>
      </c>
    </row>
    <row r="44" spans="1:16" x14ac:dyDescent="0.2">
      <c r="A44" s="136" t="str">
        <f>RIGHT('DHE14-1'!$D$8,4)</f>
        <v>2013</v>
      </c>
      <c r="B44" s="137" t="str">
        <f>VLOOKUP(D44,Institution!$A$2:$F$55,2,FALSE)</f>
        <v>178411</v>
      </c>
      <c r="C44" s="137" t="str">
        <f>VLOOKUP(D44,Institution!$A$2:$F$55,6,FALSE)</f>
        <v>1030</v>
      </c>
      <c r="D44" s="137" t="str">
        <f>'DHE14-1'!$D$5</f>
        <v>Missouri University of Science and Technology</v>
      </c>
      <c r="E44" s="137" t="str">
        <f>'DHE14-1'!$D$6</f>
        <v>P4Y</v>
      </c>
      <c r="F44" s="137" t="str">
        <f>'DHE14-1'!A69</f>
        <v>State</v>
      </c>
      <c r="G44" s="137" t="str">
        <f>'DHE14-1'!B69</f>
        <v>Grant</v>
      </c>
      <c r="H44" s="137" t="str">
        <f>'DHE14-1'!D69</f>
        <v>Non-Need-Based</v>
      </c>
      <c r="I44" s="137" t="str">
        <f>'DHE14-1'!C69</f>
        <v>Missouri Teacher Education Scholarship</v>
      </c>
      <c r="J44" s="138">
        <f>'DHE14-1'!E69</f>
        <v>270</v>
      </c>
      <c r="K44" s="139">
        <f>'DHE14-1'!F69</f>
        <v>0</v>
      </c>
      <c r="L44" s="140">
        <f>'DHE14-1'!G69</f>
        <v>0</v>
      </c>
      <c r="M44" s="139">
        <f>'DHE14-1'!H69</f>
        <v>0</v>
      </c>
      <c r="N44" s="140">
        <f>'DHE14-1'!I69</f>
        <v>0</v>
      </c>
      <c r="O44" s="139">
        <f>'DHE14-1'!J69</f>
        <v>0</v>
      </c>
      <c r="P44" s="140">
        <f>'DHE14-1'!K69</f>
        <v>0</v>
      </c>
    </row>
    <row r="45" spans="1:16" x14ac:dyDescent="0.2">
      <c r="A45" s="136" t="str">
        <f>RIGHT('DHE14-1'!$D$8,4)</f>
        <v>2013</v>
      </c>
      <c r="B45" s="137" t="str">
        <f>VLOOKUP(D45,Institution!$A$2:$F$55,2,FALSE)</f>
        <v>178411</v>
      </c>
      <c r="C45" s="137" t="str">
        <f>VLOOKUP(D45,Institution!$A$2:$F$55,6,FALSE)</f>
        <v>1030</v>
      </c>
      <c r="D45" s="137" t="str">
        <f>'DHE14-1'!$D$5</f>
        <v>Missouri University of Science and Technology</v>
      </c>
      <c r="E45" s="137" t="str">
        <f>'DHE14-1'!$D$6</f>
        <v>P4Y</v>
      </c>
      <c r="F45" s="137" t="str">
        <f>'DHE14-1'!A70</f>
        <v>State</v>
      </c>
      <c r="G45" s="137" t="str">
        <f>'DHE14-1'!B70</f>
        <v>Grant</v>
      </c>
      <c r="H45" s="137" t="str">
        <f>'DHE14-1'!D70</f>
        <v>Non-Need-Based</v>
      </c>
      <c r="I45" s="137" t="str">
        <f>'DHE14-1'!C70</f>
        <v>Public Service Officer/Employee's Child Survivor Grants</v>
      </c>
      <c r="J45" s="138">
        <f>'DHE14-1'!E70</f>
        <v>260</v>
      </c>
      <c r="K45" s="139">
        <f>'DHE14-1'!F70</f>
        <v>0</v>
      </c>
      <c r="L45" s="140">
        <f>'DHE14-1'!G70</f>
        <v>0</v>
      </c>
      <c r="M45" s="139">
        <f>'DHE14-1'!H70</f>
        <v>0</v>
      </c>
      <c r="N45" s="140">
        <f>'DHE14-1'!I70</f>
        <v>0</v>
      </c>
      <c r="O45" s="139">
        <f>'DHE14-1'!J70</f>
        <v>0</v>
      </c>
      <c r="P45" s="140">
        <f>'DHE14-1'!K70</f>
        <v>0</v>
      </c>
    </row>
    <row r="46" spans="1:16" x14ac:dyDescent="0.2">
      <c r="A46" s="136" t="str">
        <f>RIGHT('DHE14-1'!$D$8,4)</f>
        <v>2013</v>
      </c>
      <c r="B46" s="137" t="str">
        <f>VLOOKUP(D46,Institution!$A$2:$F$55,2,FALSE)</f>
        <v>178411</v>
      </c>
      <c r="C46" s="137" t="str">
        <f>VLOOKUP(D46,Institution!$A$2:$F$55,6,FALSE)</f>
        <v>1030</v>
      </c>
      <c r="D46" s="137" t="str">
        <f>'DHE14-1'!$D$5</f>
        <v>Missouri University of Science and Technology</v>
      </c>
      <c r="E46" s="137" t="str">
        <f>'DHE14-1'!$D$6</f>
        <v>P4Y</v>
      </c>
      <c r="F46" s="137" t="str">
        <f>'DHE14-1'!A71</f>
        <v>State</v>
      </c>
      <c r="G46" s="137" t="str">
        <f>'DHE14-1'!B71</f>
        <v>Grant</v>
      </c>
      <c r="H46" s="137" t="str">
        <f>'DHE14-1'!D71</f>
        <v>Non-Need-Based</v>
      </c>
      <c r="I46" s="137" t="str">
        <f>'DHE14-1'!C71</f>
        <v>Robert Byrd Scholarships</v>
      </c>
      <c r="J46" s="138">
        <f>'DHE14-1'!E71</f>
        <v>280</v>
      </c>
      <c r="K46" s="139">
        <f>'DHE14-1'!F71</f>
        <v>0</v>
      </c>
      <c r="L46" s="140">
        <f>'DHE14-1'!G71</f>
        <v>0</v>
      </c>
      <c r="M46" s="139">
        <f>'DHE14-1'!H71</f>
        <v>0</v>
      </c>
      <c r="N46" s="140">
        <f>'DHE14-1'!I71</f>
        <v>0</v>
      </c>
      <c r="O46" s="139">
        <f>'DHE14-1'!J71</f>
        <v>0</v>
      </c>
      <c r="P46" s="140">
        <f>'DHE14-1'!K71</f>
        <v>0</v>
      </c>
    </row>
    <row r="47" spans="1:16" x14ac:dyDescent="0.2">
      <c r="A47" s="136" t="str">
        <f>RIGHT('DHE14-1'!$D$8,4)</f>
        <v>2013</v>
      </c>
      <c r="B47" s="137" t="str">
        <f>VLOOKUP(D47,Institution!$A$2:$F$55,2,FALSE)</f>
        <v>178411</v>
      </c>
      <c r="C47" s="137" t="str">
        <f>VLOOKUP(D47,Institution!$A$2:$F$55,6,FALSE)</f>
        <v>1030</v>
      </c>
      <c r="D47" s="137" t="str">
        <f>'DHE14-1'!$D$5</f>
        <v>Missouri University of Science and Technology</v>
      </c>
      <c r="E47" s="137" t="str">
        <f>'DHE14-1'!$D$6</f>
        <v>P4Y</v>
      </c>
      <c r="F47" s="137" t="str">
        <f>'DHE14-1'!A72</f>
        <v>State</v>
      </c>
      <c r="G47" s="137" t="str">
        <f>'DHE14-1'!B72</f>
        <v>Grant</v>
      </c>
      <c r="H47" s="137" t="str">
        <f>'DHE14-1'!D72</f>
        <v>Non-Need-Based</v>
      </c>
      <c r="I47" s="137" t="str">
        <f>'DHE14-1'!C72</f>
        <v xml:space="preserve">Vietnam Veteran Survivor Grant </v>
      </c>
      <c r="J47" s="138">
        <f>'DHE14-1'!E72</f>
        <v>283</v>
      </c>
      <c r="K47" s="139">
        <f>'DHE14-1'!F72</f>
        <v>0</v>
      </c>
      <c r="L47" s="140">
        <f>'DHE14-1'!G72</f>
        <v>0</v>
      </c>
      <c r="M47" s="139">
        <f>'DHE14-1'!H72</f>
        <v>0</v>
      </c>
      <c r="N47" s="140">
        <f>'DHE14-1'!I72</f>
        <v>0</v>
      </c>
      <c r="O47" s="139">
        <f>'DHE14-1'!J72</f>
        <v>0</v>
      </c>
      <c r="P47" s="140">
        <f>'DHE14-1'!K72</f>
        <v>0</v>
      </c>
    </row>
    <row r="48" spans="1:16" x14ac:dyDescent="0.2">
      <c r="A48" s="136" t="str">
        <f>RIGHT('DHE14-1'!$D$8,4)</f>
        <v>2013</v>
      </c>
      <c r="B48" s="137" t="str">
        <f>VLOOKUP(D48,Institution!$A$2:$F$55,2,FALSE)</f>
        <v>178411</v>
      </c>
      <c r="C48" s="137" t="str">
        <f>VLOOKUP(D48,Institution!$A$2:$F$55,6,FALSE)</f>
        <v>1030</v>
      </c>
      <c r="D48" s="137" t="str">
        <f>'DHE14-1'!$D$5</f>
        <v>Missouri University of Science and Technology</v>
      </c>
      <c r="E48" s="137" t="str">
        <f>'DHE14-1'!$D$6</f>
        <v>P4Y</v>
      </c>
      <c r="F48" s="137" t="str">
        <f>'DHE14-1'!A75</f>
        <v>State</v>
      </c>
      <c r="G48" s="137" t="str">
        <f>'DHE14-1'!B75</f>
        <v>Grant</v>
      </c>
      <c r="H48" s="137" t="str">
        <f>'DHE14-1'!D75</f>
        <v>Need</v>
      </c>
      <c r="I48" s="137" t="str">
        <f>'DHE14-1'!C75</f>
        <v>Vocational Rehabilitation</v>
      </c>
      <c r="J48" s="138">
        <f>'DHE14-1'!E75</f>
        <v>281</v>
      </c>
      <c r="K48" s="139">
        <f>'DHE14-1'!F75</f>
        <v>28</v>
      </c>
      <c r="L48" s="140">
        <f>'DHE14-1'!G75</f>
        <v>129148</v>
      </c>
      <c r="M48" s="139">
        <f>'DHE14-1'!H75</f>
        <v>1</v>
      </c>
      <c r="N48" s="140">
        <f>'DHE14-1'!I75</f>
        <v>6701</v>
      </c>
      <c r="O48" s="139">
        <f>'DHE14-1'!J75</f>
        <v>29</v>
      </c>
      <c r="P48" s="140">
        <f>'DHE14-1'!K75</f>
        <v>135849</v>
      </c>
    </row>
    <row r="49" spans="1:16" x14ac:dyDescent="0.2">
      <c r="A49" s="136" t="str">
        <f>RIGHT('DHE14-1'!$D$8,4)</f>
        <v>2013</v>
      </c>
      <c r="B49" s="137" t="str">
        <f>VLOOKUP(D49,Institution!$A$2:$F$55,2,FALSE)</f>
        <v>178411</v>
      </c>
      <c r="C49" s="137" t="str">
        <f>VLOOKUP(D49,Institution!$A$2:$F$55,6,FALSE)</f>
        <v>1030</v>
      </c>
      <c r="D49" s="137" t="str">
        <f>'DHE14-1'!$D$5</f>
        <v>Missouri University of Science and Technology</v>
      </c>
      <c r="E49" s="137" t="str">
        <f>'DHE14-1'!$D$6</f>
        <v>P4Y</v>
      </c>
      <c r="F49" s="137" t="str">
        <f>'DHE14-1'!A76</f>
        <v>State</v>
      </c>
      <c r="G49" s="137" t="str">
        <f>'DHE14-1'!B76</f>
        <v>Grant</v>
      </c>
      <c r="H49" s="137" t="str">
        <f>'DHE14-1'!D76</f>
        <v>Need</v>
      </c>
      <c r="I49" s="137" t="str">
        <f>'DHE14-1'!C76</f>
        <v>Other, Need-Based</v>
      </c>
      <c r="J49" s="138">
        <f>'DHE14-1'!E76</f>
        <v>301</v>
      </c>
      <c r="K49" s="139">
        <f>'DHE14-1'!F76</f>
        <v>0</v>
      </c>
      <c r="L49" s="140">
        <f>'DHE14-1'!G76</f>
        <v>0</v>
      </c>
      <c r="M49" s="139">
        <f>'DHE14-1'!H76</f>
        <v>0</v>
      </c>
      <c r="N49" s="140">
        <f>'DHE14-1'!I76</f>
        <v>0</v>
      </c>
      <c r="O49" s="139">
        <f>'DHE14-1'!J76</f>
        <v>0</v>
      </c>
      <c r="P49" s="140">
        <f>'DHE14-1'!K76</f>
        <v>0</v>
      </c>
    </row>
    <row r="50" spans="1:16" x14ac:dyDescent="0.2">
      <c r="A50" s="136" t="str">
        <f>RIGHT('DHE14-1'!$D$8,4)</f>
        <v>2013</v>
      </c>
      <c r="B50" s="137" t="str">
        <f>VLOOKUP(D50,Institution!$A$2:$F$55,2,FALSE)</f>
        <v>178411</v>
      </c>
      <c r="C50" s="137" t="str">
        <f>VLOOKUP(D50,Institution!$A$2:$F$55,6,FALSE)</f>
        <v>1030</v>
      </c>
      <c r="D50" s="137" t="str">
        <f>'DHE14-1'!$D$5</f>
        <v>Missouri University of Science and Technology</v>
      </c>
      <c r="E50" s="137" t="str">
        <f>'DHE14-1'!$D$6</f>
        <v>P4Y</v>
      </c>
      <c r="F50" s="137" t="str">
        <f>'DHE14-1'!A77</f>
        <v>State</v>
      </c>
      <c r="G50" s="137" t="str">
        <f>'DHE14-1'!B77</f>
        <v>Grant</v>
      </c>
      <c r="H50" s="137" t="str">
        <f>'DHE14-1'!D77</f>
        <v>Non-Need-Based</v>
      </c>
      <c r="I50" s="137" t="str">
        <f>'DHE14-1'!C77</f>
        <v>Other, Non-Need-Based</v>
      </c>
      <c r="J50" s="138">
        <f>'DHE14-1'!E77</f>
        <v>302</v>
      </c>
      <c r="K50" s="139">
        <f>'DHE14-1'!F77</f>
        <v>6</v>
      </c>
      <c r="L50" s="140">
        <f>'DHE14-1'!G77</f>
        <v>19791</v>
      </c>
      <c r="M50" s="139">
        <f>'DHE14-1'!H77</f>
        <v>0</v>
      </c>
      <c r="N50" s="140">
        <f>'DHE14-1'!I77</f>
        <v>0</v>
      </c>
      <c r="O50" s="139">
        <f>'DHE14-1'!J77</f>
        <v>6</v>
      </c>
      <c r="P50" s="140">
        <f>'DHE14-1'!K77</f>
        <v>19791</v>
      </c>
    </row>
    <row r="51" spans="1:16" x14ac:dyDescent="0.2">
      <c r="A51" s="136" t="str">
        <f>RIGHT('DHE14-1'!$D$8,4)</f>
        <v>2013</v>
      </c>
      <c r="B51" s="137" t="str">
        <f>VLOOKUP(D51,Institution!$A$2:$F$55,2,FALSE)</f>
        <v>178411</v>
      </c>
      <c r="C51" s="137" t="str">
        <f>VLOOKUP(D51,Institution!$A$2:$F$55,6,FALSE)</f>
        <v>1030</v>
      </c>
      <c r="D51" s="137" t="str">
        <f>'DHE14-1'!$D$5</f>
        <v>Missouri University of Science and Technology</v>
      </c>
      <c r="E51" s="137" t="str">
        <f>'DHE14-1'!$D$6</f>
        <v>P4Y</v>
      </c>
      <c r="F51" s="137" t="str">
        <f>'DHE14-1'!A79</f>
        <v>State</v>
      </c>
      <c r="G51" s="137" t="str">
        <f>'DHE14-1'!B79</f>
        <v>Loan</v>
      </c>
      <c r="H51" s="137" t="str">
        <f>'DHE14-1'!D79</f>
        <v>Non-Need-Based</v>
      </c>
      <c r="I51" s="137" t="str">
        <f>'DHE14-1'!C79</f>
        <v>Health Profession Nursing Student Loans</v>
      </c>
      <c r="J51" s="138">
        <f>'DHE14-1'!E79</f>
        <v>290</v>
      </c>
      <c r="K51" s="139">
        <f>'DHE14-1'!F79</f>
        <v>0</v>
      </c>
      <c r="L51" s="140">
        <f>'DHE14-1'!G79</f>
        <v>0</v>
      </c>
      <c r="M51" s="139">
        <f>'DHE14-1'!H79</f>
        <v>0</v>
      </c>
      <c r="N51" s="140">
        <f>'DHE14-1'!I79</f>
        <v>0</v>
      </c>
      <c r="O51" s="139">
        <f>'DHE14-1'!J79</f>
        <v>0</v>
      </c>
      <c r="P51" s="140">
        <f>'DHE14-1'!K79</f>
        <v>0</v>
      </c>
    </row>
    <row r="52" spans="1:16" x14ac:dyDescent="0.2">
      <c r="A52" s="136" t="str">
        <f>RIGHT('DHE14-1'!$D$8,4)</f>
        <v>2013</v>
      </c>
      <c r="B52" s="137" t="str">
        <f>VLOOKUP(D52,Institution!$A$2:$F$55,2,FALSE)</f>
        <v>178411</v>
      </c>
      <c r="C52" s="137" t="str">
        <f>VLOOKUP(D52,Institution!$A$2:$F$55,6,FALSE)</f>
        <v>1030</v>
      </c>
      <c r="D52" s="137" t="str">
        <f>'DHE14-1'!$D$5</f>
        <v>Missouri University of Science and Technology</v>
      </c>
      <c r="E52" s="137" t="str">
        <f>'DHE14-1'!$D$6</f>
        <v>P4Y</v>
      </c>
      <c r="F52" s="137" t="str">
        <f>'DHE14-1'!A80</f>
        <v>State</v>
      </c>
      <c r="G52" s="137" t="str">
        <f>'DHE14-1'!B80</f>
        <v>Loan</v>
      </c>
      <c r="H52" s="137" t="str">
        <f>'DHE14-1'!D80</f>
        <v>Non-Need-Based</v>
      </c>
      <c r="I52" s="137" t="str">
        <f>'DHE14-1'!C80</f>
        <v>PRIMO Loan Missouri Dept. of Health and Senior Services</v>
      </c>
      <c r="J52" s="138">
        <f>'DHE14-1'!E80</f>
        <v>291</v>
      </c>
      <c r="K52" s="139">
        <f>'DHE14-1'!F80</f>
        <v>0</v>
      </c>
      <c r="L52" s="140">
        <f>'DHE14-1'!G80</f>
        <v>0</v>
      </c>
      <c r="M52" s="139">
        <f>'DHE14-1'!H80</f>
        <v>0</v>
      </c>
      <c r="N52" s="140">
        <f>'DHE14-1'!I80</f>
        <v>0</v>
      </c>
      <c r="O52" s="139">
        <f>'DHE14-1'!J80</f>
        <v>0</v>
      </c>
      <c r="P52" s="140">
        <f>'DHE14-1'!K80</f>
        <v>0</v>
      </c>
    </row>
    <row r="53" spans="1:16" x14ac:dyDescent="0.2">
      <c r="A53" s="136" t="str">
        <f>RIGHT('DHE14-1'!$D$8,4)</f>
        <v>2013</v>
      </c>
      <c r="B53" s="137" t="str">
        <f>VLOOKUP(D53,Institution!$A$2:$F$55,2,FALSE)</f>
        <v>178411</v>
      </c>
      <c r="C53" s="137" t="str">
        <f>VLOOKUP(D53,Institution!$A$2:$F$55,6,FALSE)</f>
        <v>1030</v>
      </c>
      <c r="D53" s="137" t="str">
        <f>'DHE14-1'!$D$5</f>
        <v>Missouri University of Science and Technology</v>
      </c>
      <c r="E53" s="137" t="str">
        <f>'DHE14-1'!$D$6</f>
        <v>P4Y</v>
      </c>
      <c r="F53" s="137" t="str">
        <f>'DHE14-1'!A81</f>
        <v>State</v>
      </c>
      <c r="G53" s="137" t="str">
        <f>'DHE14-1'!B81</f>
        <v>Loan</v>
      </c>
      <c r="H53" s="137" t="str">
        <f>'DHE14-1'!D81</f>
        <v>Need</v>
      </c>
      <c r="I53" s="137" t="str">
        <f>'DHE14-1'!C81</f>
        <v>Other, Need-Based</v>
      </c>
      <c r="J53" s="138">
        <f>'DHE14-1'!E81</f>
        <v>303</v>
      </c>
      <c r="K53" s="139">
        <f>'DHE14-1'!F81</f>
        <v>0</v>
      </c>
      <c r="L53" s="140">
        <f>'DHE14-1'!G81</f>
        <v>0</v>
      </c>
      <c r="M53" s="139">
        <f>'DHE14-1'!H81</f>
        <v>0</v>
      </c>
      <c r="N53" s="140">
        <f>'DHE14-1'!I81</f>
        <v>0</v>
      </c>
      <c r="O53" s="139">
        <f>'DHE14-1'!J81</f>
        <v>0</v>
      </c>
      <c r="P53" s="140">
        <f>'DHE14-1'!K81</f>
        <v>0</v>
      </c>
    </row>
    <row r="54" spans="1:16" x14ac:dyDescent="0.2">
      <c r="A54" s="136" t="str">
        <f>RIGHT('DHE14-1'!$D$8,4)</f>
        <v>2013</v>
      </c>
      <c r="B54" s="137" t="str">
        <f>VLOOKUP(D54,Institution!$A$2:$F$55,2,FALSE)</f>
        <v>178411</v>
      </c>
      <c r="C54" s="137" t="str">
        <f>VLOOKUP(D54,Institution!$A$2:$F$55,6,FALSE)</f>
        <v>1030</v>
      </c>
      <c r="D54" s="137" t="str">
        <f>'DHE14-1'!$D$5</f>
        <v>Missouri University of Science and Technology</v>
      </c>
      <c r="E54" s="137" t="str">
        <f>'DHE14-1'!$D$6</f>
        <v>P4Y</v>
      </c>
      <c r="F54" s="137" t="str">
        <f>'DHE14-1'!A82</f>
        <v>State</v>
      </c>
      <c r="G54" s="137" t="str">
        <f>'DHE14-1'!B82</f>
        <v>Loan</v>
      </c>
      <c r="H54" s="137" t="str">
        <f>'DHE14-1'!D82</f>
        <v>Non-Need-Based</v>
      </c>
      <c r="I54" s="137" t="str">
        <f>'DHE14-1'!C82</f>
        <v>Other, Non-Need-Based</v>
      </c>
      <c r="J54" s="138">
        <f>'DHE14-1'!E82</f>
        <v>304</v>
      </c>
      <c r="K54" s="139">
        <f>'DHE14-1'!F82</f>
        <v>0</v>
      </c>
      <c r="L54" s="140">
        <f>'DHE14-1'!G82</f>
        <v>0</v>
      </c>
      <c r="M54" s="139">
        <f>'DHE14-1'!H82</f>
        <v>0</v>
      </c>
      <c r="N54" s="140">
        <f>'DHE14-1'!I82</f>
        <v>0</v>
      </c>
      <c r="O54" s="139">
        <f>'DHE14-1'!J82</f>
        <v>0</v>
      </c>
      <c r="P54" s="140">
        <f>'DHE14-1'!K82</f>
        <v>0</v>
      </c>
    </row>
    <row r="55" spans="1:16" x14ac:dyDescent="0.2">
      <c r="A55" s="136" t="str">
        <f>RIGHT('DHE14-1'!$D$8,4)</f>
        <v>2013</v>
      </c>
      <c r="B55" s="137" t="str">
        <f>VLOOKUP(D55,Institution!$A$2:$F$55,2,FALSE)</f>
        <v>178411</v>
      </c>
      <c r="C55" s="137" t="str">
        <f>VLOOKUP(D55,Institution!$A$2:$F$55,6,FALSE)</f>
        <v>1030</v>
      </c>
      <c r="D55" s="137" t="str">
        <f>'DHE14-1'!$D$5</f>
        <v>Missouri University of Science and Technology</v>
      </c>
      <c r="E55" s="137" t="str">
        <f>'DHE14-1'!$D$6</f>
        <v>P4Y</v>
      </c>
      <c r="F55" s="137" t="str">
        <f>'DHE14-1'!A84</f>
        <v>State IMF</v>
      </c>
      <c r="G55" s="137" t="str">
        <f>'DHE14-1'!B84</f>
        <v>IMF</v>
      </c>
      <c r="H55" s="137">
        <f>'DHE14-1'!D84</f>
        <v>0</v>
      </c>
      <c r="I55" s="137" t="str">
        <f>'DHE14-1'!C84</f>
        <v>Institutional Matching Funds</v>
      </c>
      <c r="J55" s="138">
        <f>'DHE14-1'!E84</f>
        <v>310</v>
      </c>
      <c r="K55" s="139">
        <f>'DHE14-1'!F84</f>
        <v>0</v>
      </c>
      <c r="L55" s="140">
        <f>'DHE14-1'!G84</f>
        <v>0</v>
      </c>
      <c r="M55" s="139">
        <f>'DHE14-1'!H84</f>
        <v>0</v>
      </c>
      <c r="N55" s="140">
        <f>'DHE14-1'!I84</f>
        <v>0</v>
      </c>
      <c r="O55" s="139">
        <f>'DHE14-1'!J84</f>
        <v>0</v>
      </c>
      <c r="P55" s="140">
        <f>'DHE14-1'!K84</f>
        <v>0</v>
      </c>
    </row>
    <row r="56" spans="1:16" x14ac:dyDescent="0.2">
      <c r="A56" s="136" t="str">
        <f>RIGHT('DHE14-1'!$D$8,4)</f>
        <v>2013</v>
      </c>
      <c r="B56" s="137" t="str">
        <f>VLOOKUP(D56,Institution!$A$2:$F$55,2,FALSE)</f>
        <v>178411</v>
      </c>
      <c r="C56" s="137" t="str">
        <f>VLOOKUP(D56,Institution!$A$2:$F$55,6,FALSE)</f>
        <v>1030</v>
      </c>
      <c r="D56" s="137" t="str">
        <f>'DHE14-1'!$D$5</f>
        <v>Missouri University of Science and Technology</v>
      </c>
      <c r="E56" s="137" t="str">
        <f>'DHE14-1'!$D$6</f>
        <v>P4Y</v>
      </c>
      <c r="F56" s="137" t="str">
        <f>'DHE14-1'!A89</f>
        <v>Other</v>
      </c>
      <c r="G56" s="137" t="str">
        <f>'DHE14-1'!B89</f>
        <v>Grant</v>
      </c>
      <c r="H56" s="137" t="str">
        <f>'DHE14-1'!D89</f>
        <v>Need</v>
      </c>
      <c r="I56" s="137" t="str">
        <f>'DHE14-1'!C89</f>
        <v>Need-Based</v>
      </c>
      <c r="J56" s="138">
        <f>'DHE14-1'!E89</f>
        <v>323</v>
      </c>
      <c r="K56" s="139">
        <f>'DHE14-1'!F89</f>
        <v>8</v>
      </c>
      <c r="L56" s="140">
        <f>'DHE14-1'!G89</f>
        <v>25000</v>
      </c>
      <c r="M56" s="139">
        <f>'DHE14-1'!H89</f>
        <v>0</v>
      </c>
      <c r="N56" s="140">
        <f>'DHE14-1'!I89</f>
        <v>0</v>
      </c>
      <c r="O56" s="139">
        <f>'DHE14-1'!J89</f>
        <v>8</v>
      </c>
      <c r="P56" s="140">
        <f>'DHE14-1'!K89</f>
        <v>25000</v>
      </c>
    </row>
    <row r="57" spans="1:16" x14ac:dyDescent="0.2">
      <c r="A57" s="136" t="str">
        <f>RIGHT('DHE14-1'!$D$8,4)</f>
        <v>2013</v>
      </c>
      <c r="B57" s="137" t="str">
        <f>VLOOKUP(D57,Institution!$A$2:$F$55,2,FALSE)</f>
        <v>178411</v>
      </c>
      <c r="C57" s="137" t="str">
        <f>VLOOKUP(D57,Institution!$A$2:$F$55,6,FALSE)</f>
        <v>1030</v>
      </c>
      <c r="D57" s="137" t="str">
        <f>'DHE14-1'!$D$5</f>
        <v>Missouri University of Science and Technology</v>
      </c>
      <c r="E57" s="137" t="str">
        <f>'DHE14-1'!$D$6</f>
        <v>P4Y</v>
      </c>
      <c r="F57" s="137" t="str">
        <f>'DHE14-1'!A90</f>
        <v>Other</v>
      </c>
      <c r="G57" s="137" t="str">
        <f>'DHE14-1'!B90</f>
        <v>Grant</v>
      </c>
      <c r="H57" s="137" t="str">
        <f>'DHE14-1'!D90</f>
        <v>Non-Need-Based</v>
      </c>
      <c r="I57" s="137" t="str">
        <f>'DHE14-1'!C90</f>
        <v>Non-Need Based</v>
      </c>
      <c r="J57" s="138">
        <f>'DHE14-1'!E90</f>
        <v>324</v>
      </c>
      <c r="K57" s="139">
        <f>'DHE14-1'!F90</f>
        <v>1179</v>
      </c>
      <c r="L57" s="140">
        <f>'DHE14-1'!G90</f>
        <v>4344913</v>
      </c>
      <c r="M57" s="139">
        <f>'DHE14-1'!H90</f>
        <v>381</v>
      </c>
      <c r="N57" s="140">
        <f>'DHE14-1'!I90</f>
        <v>3526383</v>
      </c>
      <c r="O57" s="139">
        <f>'DHE14-1'!J90</f>
        <v>1559</v>
      </c>
      <c r="P57" s="140">
        <f>'DHE14-1'!K90</f>
        <v>7871296</v>
      </c>
    </row>
    <row r="58" spans="1:16" x14ac:dyDescent="0.2">
      <c r="A58" s="136" t="str">
        <f>RIGHT('DHE14-1'!$D$8,4)</f>
        <v>2013</v>
      </c>
      <c r="B58" s="137" t="str">
        <f>VLOOKUP(D58,Institution!$A$2:$F$55,2,FALSE)</f>
        <v>178411</v>
      </c>
      <c r="C58" s="137" t="str">
        <f>VLOOKUP(D58,Institution!$A$2:$F$55,6,FALSE)</f>
        <v>1030</v>
      </c>
      <c r="D58" s="137" t="str">
        <f>'DHE14-1'!$D$5</f>
        <v>Missouri University of Science and Technology</v>
      </c>
      <c r="E58" s="137" t="str">
        <f>'DHE14-1'!$D$6</f>
        <v>P4Y</v>
      </c>
      <c r="F58" s="137" t="str">
        <f>'DHE14-1'!A92</f>
        <v>Other</v>
      </c>
      <c r="G58" s="137" t="str">
        <f>'DHE14-1'!B92</f>
        <v>Loan</v>
      </c>
      <c r="H58" s="137" t="str">
        <f>'DHE14-1'!D92</f>
        <v>Non-Need-Based</v>
      </c>
      <c r="I58" s="137" t="str">
        <f>'DHE14-1'!C92</f>
        <v>Alternative Loan Programs</v>
      </c>
      <c r="J58" s="138">
        <f>'DHE14-1'!E92</f>
        <v>322</v>
      </c>
      <c r="K58" s="139">
        <f>'DHE14-1'!F92</f>
        <v>297</v>
      </c>
      <c r="L58" s="140">
        <f>'DHE14-1'!G92</f>
        <v>2969205</v>
      </c>
      <c r="M58" s="139">
        <f>'DHE14-1'!H92</f>
        <v>17</v>
      </c>
      <c r="N58" s="140">
        <f>'DHE14-1'!I92</f>
        <v>111615</v>
      </c>
      <c r="O58" s="139">
        <f>'DHE14-1'!J92</f>
        <v>314</v>
      </c>
      <c r="P58" s="140">
        <f>'DHE14-1'!K92</f>
        <v>3080820</v>
      </c>
    </row>
    <row r="59" spans="1:16" x14ac:dyDescent="0.2">
      <c r="A59" s="136" t="str">
        <f>RIGHT('DHE14-1'!$D$8,4)</f>
        <v>2013</v>
      </c>
      <c r="B59" s="137" t="str">
        <f>VLOOKUP(D59,Institution!$A$2:$F$55,2,FALSE)</f>
        <v>178411</v>
      </c>
      <c r="C59" s="137" t="str">
        <f>VLOOKUP(D59,Institution!$A$2:$F$55,6,FALSE)</f>
        <v>1030</v>
      </c>
      <c r="D59" s="137" t="str">
        <f>'DHE14-1'!$D$5</f>
        <v>Missouri University of Science and Technology</v>
      </c>
      <c r="E59" s="137" t="str">
        <f>'DHE14-1'!$D$6</f>
        <v>P4Y</v>
      </c>
      <c r="F59" s="137" t="str">
        <f>'DHE14-1'!A94</f>
        <v>Other</v>
      </c>
      <c r="G59" s="137" t="str">
        <f>'DHE14-1'!B94</f>
        <v>Loan</v>
      </c>
      <c r="H59" s="137" t="str">
        <f>'DHE14-1'!D94</f>
        <v>Non-Need-Based</v>
      </c>
      <c r="I59" s="137" t="str">
        <f>'DHE14-1'!C94</f>
        <v>Other</v>
      </c>
      <c r="J59" s="138">
        <f>'DHE14-1'!E94</f>
        <v>325</v>
      </c>
      <c r="K59" s="139">
        <f>'DHE14-1'!F94</f>
        <v>0</v>
      </c>
      <c r="L59" s="140">
        <f>'DHE14-1'!G94</f>
        <v>0</v>
      </c>
      <c r="M59" s="139">
        <f>'DHE14-1'!H94</f>
        <v>0</v>
      </c>
      <c r="N59" s="140">
        <f>'DHE14-1'!I94</f>
        <v>0</v>
      </c>
      <c r="O59" s="139">
        <f>'DHE14-1'!J94</f>
        <v>0</v>
      </c>
      <c r="P59" s="140">
        <f>'DHE14-1'!K94</f>
        <v>0</v>
      </c>
    </row>
    <row r="60" spans="1:16" x14ac:dyDescent="0.2">
      <c r="A60" s="136" t="str">
        <f>RIGHT('DHE14-1'!$D$8,4)</f>
        <v>2013</v>
      </c>
      <c r="B60" s="137" t="str">
        <f>VLOOKUP(D60,Institution!$A$2:$F$55,2,FALSE)</f>
        <v>178411</v>
      </c>
      <c r="C60" s="137" t="str">
        <f>VLOOKUP(D60,Institution!$A$2:$F$55,6,FALSE)</f>
        <v>1030</v>
      </c>
      <c r="D60" s="137" t="str">
        <f>'DHE14-1'!$D$5</f>
        <v>Missouri University of Science and Technology</v>
      </c>
      <c r="E60" s="137" t="str">
        <f>'DHE14-1'!$D$6</f>
        <v>P4Y</v>
      </c>
      <c r="F60" s="137" t="str">
        <f>'DHE14-1'!A98</f>
        <v>Unduplicated Total</v>
      </c>
      <c r="G60" s="137" t="str">
        <f>'DHE14-1'!B98</f>
        <v>Need</v>
      </c>
      <c r="H60" s="137" t="str">
        <f>'DHE14-1'!D98</f>
        <v>Undup Need</v>
      </c>
      <c r="I60" s="137" t="str">
        <f>'DHE14-1'!C98</f>
        <v>Unduplicated number of students receiving need-based financial aid and total need-based dollars received from all sources</v>
      </c>
      <c r="J60" s="138">
        <f>'DHE14-1'!E98</f>
        <v>330</v>
      </c>
      <c r="K60" s="139">
        <f>'DHE14-1'!F98</f>
        <v>3342</v>
      </c>
      <c r="L60" s="140">
        <f>'DHE14-1'!G98</f>
        <v>21012395.899999999</v>
      </c>
      <c r="M60" s="139">
        <f>'DHE14-1'!H98</f>
        <v>8</v>
      </c>
      <c r="N60" s="140">
        <f>'DHE14-1'!I98</f>
        <v>12901</v>
      </c>
      <c r="O60" s="139">
        <f>'DHE14-1'!J98</f>
        <v>3350</v>
      </c>
      <c r="P60" s="140">
        <f>'DHE14-1'!K98</f>
        <v>21025296.899999999</v>
      </c>
    </row>
    <row r="61" spans="1:16" x14ac:dyDescent="0.2">
      <c r="A61" s="136" t="str">
        <f>RIGHT('DHE14-1'!$D$8,4)</f>
        <v>2013</v>
      </c>
      <c r="B61" s="137" t="str">
        <f>VLOOKUP(D61,Institution!$A$2:$F$55,2,FALSE)</f>
        <v>178411</v>
      </c>
      <c r="C61" s="137" t="str">
        <f>VLOOKUP(D61,Institution!$A$2:$F$55,6,FALSE)</f>
        <v>1030</v>
      </c>
      <c r="D61" s="137" t="str">
        <f>'DHE14-1'!$D$5</f>
        <v>Missouri University of Science and Technology</v>
      </c>
      <c r="E61" s="137" t="str">
        <f>'DHE14-1'!$D$6</f>
        <v>P4Y</v>
      </c>
      <c r="F61" s="137" t="str">
        <f>'DHE14-1'!A99</f>
        <v>Unduplicated Total</v>
      </c>
      <c r="G61" s="137" t="str">
        <f>'DHE14-1'!B99</f>
        <v>Total Aid</v>
      </c>
      <c r="H61" s="137" t="str">
        <f>'DHE14-1'!D99</f>
        <v>Undup Need and Non-Need</v>
      </c>
      <c r="I61" s="137" t="str">
        <f>'DHE14-1'!C99</f>
        <v>Unduplicated number of students receiving need-based and non-need-based  financial aid and total dollars received from all sources</v>
      </c>
      <c r="J61" s="138">
        <f>'DHE14-1'!E99</f>
        <v>340</v>
      </c>
      <c r="K61" s="139">
        <f>'DHE14-1'!F99</f>
        <v>5480</v>
      </c>
      <c r="L61" s="140">
        <f>'DHE14-1'!G99</f>
        <v>71526948.900000006</v>
      </c>
      <c r="M61" s="139">
        <f>'DHE14-1'!H99</f>
        <v>1601</v>
      </c>
      <c r="N61" s="140">
        <f>'DHE14-1'!I99</f>
        <v>25984208</v>
      </c>
      <c r="O61" s="139">
        <f>'DHE14-1'!J99</f>
        <v>7066</v>
      </c>
      <c r="P61" s="140">
        <f>'DHE14-1'!K99</f>
        <v>97511156.900000006</v>
      </c>
    </row>
  </sheetData>
  <autoFilter ref="A1:P61"/>
  <conditionalFormatting sqref="I1:I61">
    <cfRule type="cellIs" dxfId="0" priority="1" operator="equal">
      <formula>"'Total"""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2.75" x14ac:dyDescent="0.2"/>
  <cols>
    <col min="1" max="16384" width="9.140625" style="147"/>
  </cols>
  <sheetData/>
  <pageMargins left="0.25" right="0.25" top="0.75" bottom="0.75" header="0.3" footer="0.3"/>
  <pageSetup scale="80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r:id="rId5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13</xdr:col>
                <xdr:colOff>295275</xdr:colOff>
                <xdr:row>58</xdr:row>
                <xdr:rowOff>104775</xdr:rowOff>
              </to>
            </anchor>
          </objectPr>
        </oleObject>
      </mc:Choice>
      <mc:Fallback>
        <oleObject progId="Word.Document.12" shapeId="3073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C160"/>
  <sheetViews>
    <sheetView workbookViewId="0"/>
  </sheetViews>
  <sheetFormatPr defaultRowHeight="12.75" x14ac:dyDescent="0.2"/>
  <cols>
    <col min="1" max="3" width="9.140625" style="150" customWidth="1"/>
    <col min="4" max="16384" width="9.140625" style="150"/>
  </cols>
  <sheetData>
    <row r="2" spans="1:3" x14ac:dyDescent="0.2">
      <c r="A2" s="149"/>
    </row>
    <row r="3" spans="1:3" x14ac:dyDescent="0.2">
      <c r="A3" s="149"/>
    </row>
    <row r="4" spans="1:3" x14ac:dyDescent="0.2">
      <c r="A4" s="149"/>
    </row>
    <row r="5" spans="1:3" x14ac:dyDescent="0.2">
      <c r="A5" s="151"/>
    </row>
    <row r="6" spans="1:3" x14ac:dyDescent="0.2">
      <c r="A6" s="151"/>
    </row>
    <row r="7" spans="1:3" x14ac:dyDescent="0.2">
      <c r="B7" s="149"/>
      <c r="C7" s="149"/>
    </row>
    <row r="8" spans="1:3" x14ac:dyDescent="0.2">
      <c r="A8" s="151"/>
    </row>
    <row r="9" spans="1:3" x14ac:dyDescent="0.2">
      <c r="A9" s="152"/>
    </row>
    <row r="10" spans="1:3" x14ac:dyDescent="0.2">
      <c r="A10" s="151"/>
    </row>
    <row r="11" spans="1:3" x14ac:dyDescent="0.2">
      <c r="B11" s="149"/>
      <c r="C11" s="149"/>
    </row>
    <row r="12" spans="1:3" x14ac:dyDescent="0.2">
      <c r="A12" s="151"/>
    </row>
    <row r="13" spans="1:3" x14ac:dyDescent="0.2">
      <c r="A13" s="152"/>
    </row>
    <row r="14" spans="1:3" x14ac:dyDescent="0.2">
      <c r="A14" s="152"/>
    </row>
    <row r="15" spans="1:3" x14ac:dyDescent="0.2">
      <c r="B15" s="149"/>
      <c r="C15" s="149"/>
    </row>
    <row r="16" spans="1:3" x14ac:dyDescent="0.2">
      <c r="A16" s="149"/>
    </row>
    <row r="17" spans="1:2" x14ac:dyDescent="0.2">
      <c r="A17" s="152"/>
    </row>
    <row r="18" spans="1:2" x14ac:dyDescent="0.2">
      <c r="A18" s="151"/>
    </row>
    <row r="19" spans="1:2" x14ac:dyDescent="0.2">
      <c r="A19" s="149"/>
      <c r="B19" s="149"/>
    </row>
    <row r="20" spans="1:2" x14ac:dyDescent="0.2">
      <c r="A20" s="152"/>
    </row>
    <row r="21" spans="1:2" x14ac:dyDescent="0.2">
      <c r="A21" s="152"/>
    </row>
    <row r="22" spans="1:2" x14ac:dyDescent="0.2">
      <c r="A22" s="152"/>
    </row>
    <row r="23" spans="1:2" x14ac:dyDescent="0.2">
      <c r="A23" s="153"/>
    </row>
    <row r="24" spans="1:2" x14ac:dyDescent="0.2">
      <c r="A24" s="154"/>
    </row>
    <row r="25" spans="1:2" x14ac:dyDescent="0.2">
      <c r="A25" s="154"/>
    </row>
    <row r="26" spans="1:2" x14ac:dyDescent="0.2">
      <c r="A26" s="154"/>
    </row>
    <row r="27" spans="1:2" x14ac:dyDescent="0.2">
      <c r="A27" s="154"/>
    </row>
    <row r="28" spans="1:2" x14ac:dyDescent="0.2">
      <c r="A28" s="154"/>
    </row>
    <row r="29" spans="1:2" x14ac:dyDescent="0.2">
      <c r="A29" s="154"/>
    </row>
    <row r="30" spans="1:2" x14ac:dyDescent="0.2">
      <c r="A30" s="154"/>
    </row>
    <row r="31" spans="1:2" x14ac:dyDescent="0.2">
      <c r="A31" s="154"/>
    </row>
    <row r="32" spans="1:2" x14ac:dyDescent="0.2">
      <c r="A32" s="154"/>
    </row>
    <row r="33" spans="1:1" x14ac:dyDescent="0.2">
      <c r="A33" s="154"/>
    </row>
    <row r="34" spans="1:1" x14ac:dyDescent="0.2">
      <c r="A34" s="154"/>
    </row>
    <row r="35" spans="1:1" x14ac:dyDescent="0.2">
      <c r="A35" s="154"/>
    </row>
    <row r="36" spans="1:1" x14ac:dyDescent="0.2">
      <c r="A36" s="154"/>
    </row>
    <row r="37" spans="1:1" x14ac:dyDescent="0.2">
      <c r="A37" s="154"/>
    </row>
    <row r="38" spans="1:1" x14ac:dyDescent="0.2">
      <c r="A38" s="154"/>
    </row>
    <row r="39" spans="1:1" x14ac:dyDescent="0.2">
      <c r="A39" s="154"/>
    </row>
    <row r="40" spans="1:1" x14ac:dyDescent="0.2">
      <c r="A40" s="154"/>
    </row>
    <row r="41" spans="1:1" x14ac:dyDescent="0.2">
      <c r="A41" s="154"/>
    </row>
    <row r="42" spans="1:1" x14ac:dyDescent="0.2">
      <c r="A42" s="154"/>
    </row>
    <row r="43" spans="1:1" x14ac:dyDescent="0.2">
      <c r="A43" s="154"/>
    </row>
    <row r="44" spans="1:1" x14ac:dyDescent="0.2">
      <c r="A44" s="154"/>
    </row>
    <row r="45" spans="1:1" x14ac:dyDescent="0.2">
      <c r="A45" s="154"/>
    </row>
    <row r="46" spans="1:1" x14ac:dyDescent="0.2">
      <c r="A46" s="154"/>
    </row>
    <row r="47" spans="1:1" x14ac:dyDescent="0.2">
      <c r="A47" s="154"/>
    </row>
    <row r="48" spans="1:1" x14ac:dyDescent="0.2">
      <c r="A48" s="154"/>
    </row>
    <row r="49" spans="1:2" x14ac:dyDescent="0.2">
      <c r="A49" s="154"/>
    </row>
    <row r="50" spans="1:2" x14ac:dyDescent="0.2">
      <c r="A50" s="154"/>
    </row>
    <row r="51" spans="1:2" x14ac:dyDescent="0.2">
      <c r="B51" s="154"/>
    </row>
    <row r="52" spans="1:2" x14ac:dyDescent="0.2">
      <c r="A52" s="152"/>
    </row>
    <row r="53" spans="1:2" x14ac:dyDescent="0.2">
      <c r="A53" s="151"/>
    </row>
    <row r="54" spans="1:2" x14ac:dyDescent="0.2">
      <c r="A54" s="149"/>
      <c r="B54" s="149"/>
    </row>
    <row r="55" spans="1:2" x14ac:dyDescent="0.2">
      <c r="A55" s="151"/>
    </row>
    <row r="56" spans="1:2" x14ac:dyDescent="0.2">
      <c r="A56" s="152"/>
    </row>
    <row r="57" spans="1:2" x14ac:dyDescent="0.2">
      <c r="A57" s="151"/>
    </row>
    <row r="58" spans="1:2" x14ac:dyDescent="0.2">
      <c r="A58" s="153"/>
    </row>
    <row r="59" spans="1:2" x14ac:dyDescent="0.2">
      <c r="A59" s="155"/>
    </row>
    <row r="60" spans="1:2" x14ac:dyDescent="0.2">
      <c r="A60" s="154"/>
    </row>
    <row r="61" spans="1:2" x14ac:dyDescent="0.2">
      <c r="A61" s="154"/>
    </row>
    <row r="62" spans="1:2" x14ac:dyDescent="0.2">
      <c r="A62" s="154"/>
    </row>
    <row r="63" spans="1:2" x14ac:dyDescent="0.2">
      <c r="A63" s="154"/>
    </row>
    <row r="64" spans="1:2" x14ac:dyDescent="0.2">
      <c r="A64" s="154"/>
    </row>
    <row r="65" spans="1:2" x14ac:dyDescent="0.2">
      <c r="A65" s="155"/>
    </row>
    <row r="66" spans="1:2" x14ac:dyDescent="0.2">
      <c r="A66" s="155"/>
    </row>
    <row r="67" spans="1:2" x14ac:dyDescent="0.2">
      <c r="A67" s="154"/>
    </row>
    <row r="68" spans="1:2" x14ac:dyDescent="0.2">
      <c r="A68" s="154"/>
    </row>
    <row r="69" spans="1:2" x14ac:dyDescent="0.2">
      <c r="A69" s="155"/>
    </row>
    <row r="70" spans="1:2" x14ac:dyDescent="0.2">
      <c r="A70" s="155"/>
    </row>
    <row r="71" spans="1:2" x14ac:dyDescent="0.2">
      <c r="A71" s="155"/>
    </row>
    <row r="72" spans="1:2" x14ac:dyDescent="0.2">
      <c r="A72" s="155"/>
    </row>
    <row r="73" spans="1:2" x14ac:dyDescent="0.2">
      <c r="A73" s="155"/>
    </row>
    <row r="74" spans="1:2" x14ac:dyDescent="0.2">
      <c r="A74" s="155"/>
    </row>
    <row r="75" spans="1:2" x14ac:dyDescent="0.2">
      <c r="A75" s="155"/>
    </row>
    <row r="76" spans="1:2" x14ac:dyDescent="0.2">
      <c r="A76" s="155"/>
    </row>
    <row r="77" spans="1:2" x14ac:dyDescent="0.2">
      <c r="A77" s="155"/>
    </row>
    <row r="78" spans="1:2" x14ac:dyDescent="0.2">
      <c r="A78" s="151"/>
    </row>
    <row r="79" spans="1:2" x14ac:dyDescent="0.2">
      <c r="A79" s="149"/>
      <c r="B79" s="149"/>
    </row>
    <row r="80" spans="1:2" x14ac:dyDescent="0.2">
      <c r="A80" s="151"/>
    </row>
    <row r="81" spans="1:1" x14ac:dyDescent="0.2">
      <c r="A81" s="152"/>
    </row>
    <row r="82" spans="1:1" x14ac:dyDescent="0.2">
      <c r="A82" s="151"/>
    </row>
    <row r="83" spans="1:1" x14ac:dyDescent="0.2">
      <c r="A83" s="153"/>
    </row>
    <row r="84" spans="1:1" x14ac:dyDescent="0.2">
      <c r="A84" s="155"/>
    </row>
    <row r="85" spans="1:1" x14ac:dyDescent="0.2">
      <c r="A85" s="154"/>
    </row>
    <row r="86" spans="1:1" x14ac:dyDescent="0.2">
      <c r="A86" s="154"/>
    </row>
    <row r="87" spans="1:1" x14ac:dyDescent="0.2">
      <c r="A87" s="154"/>
    </row>
    <row r="88" spans="1:1" x14ac:dyDescent="0.2">
      <c r="A88" s="154"/>
    </row>
    <row r="89" spans="1:1" x14ac:dyDescent="0.2">
      <c r="A89" s="154"/>
    </row>
    <row r="90" spans="1:1" x14ac:dyDescent="0.2">
      <c r="A90" s="154"/>
    </row>
    <row r="91" spans="1:1" x14ac:dyDescent="0.2">
      <c r="A91" s="154"/>
    </row>
    <row r="92" spans="1:1" x14ac:dyDescent="0.2">
      <c r="A92" s="154"/>
    </row>
    <row r="93" spans="1:1" x14ac:dyDescent="0.2">
      <c r="A93" s="154"/>
    </row>
    <row r="94" spans="1:1" x14ac:dyDescent="0.2">
      <c r="A94" s="154"/>
    </row>
    <row r="95" spans="1:1" x14ac:dyDescent="0.2">
      <c r="A95" s="154"/>
    </row>
    <row r="96" spans="1:1" x14ac:dyDescent="0.2">
      <c r="A96" s="154"/>
    </row>
    <row r="97" spans="1:2" x14ac:dyDescent="0.2">
      <c r="A97" s="154"/>
    </row>
    <row r="98" spans="1:2" x14ac:dyDescent="0.2">
      <c r="A98" s="154"/>
    </row>
    <row r="99" spans="1:2" x14ac:dyDescent="0.2">
      <c r="A99" s="155"/>
    </row>
    <row r="100" spans="1:2" x14ac:dyDescent="0.2">
      <c r="A100" s="154"/>
    </row>
    <row r="101" spans="1:2" x14ac:dyDescent="0.2">
      <c r="A101" s="154"/>
    </row>
    <row r="102" spans="1:2" x14ac:dyDescent="0.2">
      <c r="A102" s="154"/>
    </row>
    <row r="103" spans="1:2" x14ac:dyDescent="0.2">
      <c r="A103" s="154"/>
    </row>
    <row r="104" spans="1:2" x14ac:dyDescent="0.2">
      <c r="A104" s="151"/>
    </row>
    <row r="105" spans="1:2" x14ac:dyDescent="0.2">
      <c r="A105" s="152"/>
    </row>
    <row r="106" spans="1:2" x14ac:dyDescent="0.2">
      <c r="A106" s="151"/>
    </row>
    <row r="107" spans="1:2" x14ac:dyDescent="0.2">
      <c r="A107" s="156"/>
      <c r="B107" s="156"/>
    </row>
    <row r="108" spans="1:2" x14ac:dyDescent="0.2">
      <c r="A108" s="149"/>
    </row>
    <row r="109" spans="1:2" x14ac:dyDescent="0.2">
      <c r="A109" s="152"/>
    </row>
    <row r="110" spans="1:2" x14ac:dyDescent="0.2">
      <c r="A110" s="151"/>
    </row>
    <row r="111" spans="1:2" x14ac:dyDescent="0.2">
      <c r="A111" s="149"/>
    </row>
    <row r="112" spans="1:2" x14ac:dyDescent="0.2">
      <c r="A112" s="151"/>
    </row>
    <row r="113" spans="1:3" x14ac:dyDescent="0.2">
      <c r="A113" s="152"/>
    </row>
    <row r="114" spans="1:3" x14ac:dyDescent="0.2">
      <c r="A114" s="152"/>
    </row>
    <row r="115" spans="1:3" x14ac:dyDescent="0.2">
      <c r="A115" s="152"/>
    </row>
    <row r="116" spans="1:3" x14ac:dyDescent="0.2">
      <c r="A116" s="152"/>
    </row>
    <row r="117" spans="1:3" x14ac:dyDescent="0.2">
      <c r="A117" s="151"/>
    </row>
    <row r="118" spans="1:3" x14ac:dyDescent="0.2">
      <c r="C118" s="151"/>
    </row>
    <row r="119" spans="1:3" x14ac:dyDescent="0.2">
      <c r="A119" s="157"/>
    </row>
    <row r="120" spans="1:3" x14ac:dyDescent="0.2">
      <c r="A120" s="157"/>
    </row>
    <row r="121" spans="1:3" x14ac:dyDescent="0.2">
      <c r="A121" s="154"/>
    </row>
    <row r="122" spans="1:3" x14ac:dyDescent="0.2">
      <c r="A122" s="154"/>
    </row>
    <row r="123" spans="1:3" x14ac:dyDescent="0.2">
      <c r="A123" s="154"/>
    </row>
    <row r="124" spans="1:3" x14ac:dyDescent="0.2">
      <c r="A124" s="154"/>
    </row>
    <row r="125" spans="1:3" x14ac:dyDescent="0.2">
      <c r="A125" s="154"/>
    </row>
    <row r="126" spans="1:3" x14ac:dyDescent="0.2">
      <c r="A126" s="154"/>
    </row>
    <row r="127" spans="1:3" x14ac:dyDescent="0.2">
      <c r="A127" s="157"/>
    </row>
    <row r="128" spans="1:3" x14ac:dyDescent="0.2">
      <c r="A128" s="154"/>
    </row>
    <row r="129" spans="1:2" x14ac:dyDescent="0.2">
      <c r="A129" s="154"/>
    </row>
    <row r="130" spans="1:2" x14ac:dyDescent="0.2">
      <c r="A130" s="154"/>
    </row>
    <row r="131" spans="1:2" x14ac:dyDescent="0.2">
      <c r="A131" s="154"/>
    </row>
    <row r="132" spans="1:2" x14ac:dyDescent="0.2">
      <c r="A132" s="154"/>
    </row>
    <row r="133" spans="1:2" x14ac:dyDescent="0.2">
      <c r="A133" s="154"/>
    </row>
    <row r="134" spans="1:2" x14ac:dyDescent="0.2">
      <c r="A134" s="154"/>
    </row>
    <row r="135" spans="1:2" x14ac:dyDescent="0.2">
      <c r="A135" s="157"/>
    </row>
    <row r="136" spans="1:2" x14ac:dyDescent="0.2">
      <c r="A136" s="154"/>
    </row>
    <row r="137" spans="1:2" x14ac:dyDescent="0.2">
      <c r="A137" s="154"/>
    </row>
    <row r="138" spans="1:2" x14ac:dyDescent="0.2">
      <c r="A138" s="157"/>
    </row>
    <row r="139" spans="1:2" x14ac:dyDescent="0.2">
      <c r="A139" s="157"/>
    </row>
    <row r="140" spans="1:2" x14ac:dyDescent="0.2">
      <c r="B140" s="154"/>
    </row>
    <row r="141" spans="1:2" x14ac:dyDescent="0.2">
      <c r="A141" s="157"/>
    </row>
    <row r="142" spans="1:2" x14ac:dyDescent="0.2">
      <c r="B142" s="154"/>
    </row>
    <row r="143" spans="1:2" x14ac:dyDescent="0.2">
      <c r="A143" s="157"/>
    </row>
    <row r="144" spans="1:2" x14ac:dyDescent="0.2">
      <c r="B144" s="154"/>
    </row>
    <row r="145" spans="1:2" x14ac:dyDescent="0.2">
      <c r="A145" s="154"/>
    </row>
    <row r="146" spans="1:2" x14ac:dyDescent="0.2">
      <c r="A146" s="157"/>
    </row>
    <row r="147" spans="1:2" x14ac:dyDescent="0.2">
      <c r="A147" s="157"/>
    </row>
    <row r="148" spans="1:2" x14ac:dyDescent="0.2">
      <c r="A148" s="154"/>
    </row>
    <row r="149" spans="1:2" x14ac:dyDescent="0.2">
      <c r="A149" s="154"/>
    </row>
    <row r="150" spans="1:2" x14ac:dyDescent="0.2">
      <c r="A150" s="154"/>
    </row>
    <row r="151" spans="1:2" x14ac:dyDescent="0.2">
      <c r="A151" s="154"/>
    </row>
    <row r="152" spans="1:2" x14ac:dyDescent="0.2">
      <c r="A152" s="154"/>
    </row>
    <row r="153" spans="1:2" x14ac:dyDescent="0.2">
      <c r="A153" s="154"/>
    </row>
    <row r="154" spans="1:2" x14ac:dyDescent="0.2">
      <c r="A154" s="157"/>
    </row>
    <row r="155" spans="1:2" x14ac:dyDescent="0.2">
      <c r="B155" s="154"/>
    </row>
    <row r="156" spans="1:2" x14ac:dyDescent="0.2">
      <c r="A156" s="154"/>
    </row>
    <row r="157" spans="1:2" x14ac:dyDescent="0.2">
      <c r="A157" s="157"/>
    </row>
    <row r="158" spans="1:2" x14ac:dyDescent="0.2">
      <c r="A158" s="154"/>
    </row>
    <row r="159" spans="1:2" x14ac:dyDescent="0.2">
      <c r="B159" s="158"/>
    </row>
    <row r="160" spans="1:2" x14ac:dyDescent="0.2">
      <c r="A160" s="149"/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4098" r:id="rId4">
          <objectPr defaultSize="0" r:id="rId5">
            <anchor moveWithCells="1">
              <from>
                <xdr:col>0</xdr:col>
                <xdr:colOff>66675</xdr:colOff>
                <xdr:row>0</xdr:row>
                <xdr:rowOff>142875</xdr:rowOff>
              </from>
              <to>
                <xdr:col>14</xdr:col>
                <xdr:colOff>333375</xdr:colOff>
                <xdr:row>73</xdr:row>
                <xdr:rowOff>123825</xdr:rowOff>
              </to>
            </anchor>
          </objectPr>
        </oleObject>
      </mc:Choice>
      <mc:Fallback>
        <oleObject progId="Word.Document.12" shapeId="4098" r:id="rId4"/>
      </mc:Fallback>
    </mc:AlternateContent>
    <mc:AlternateContent xmlns:mc="http://schemas.openxmlformats.org/markup-compatibility/2006">
      <mc:Choice Requires="x14">
        <oleObject progId="Word.Document.12" shapeId="4099" r:id="rId6">
          <objectPr defaultSize="0" r:id="rId7">
            <anchor moveWithCells="1">
              <from>
                <xdr:col>0</xdr:col>
                <xdr:colOff>47625</xdr:colOff>
                <xdr:row>73</xdr:row>
                <xdr:rowOff>152400</xdr:rowOff>
              </from>
              <to>
                <xdr:col>14</xdr:col>
                <xdr:colOff>352425</xdr:colOff>
                <xdr:row>146</xdr:row>
                <xdr:rowOff>133350</xdr:rowOff>
              </to>
            </anchor>
          </objectPr>
        </oleObject>
      </mc:Choice>
      <mc:Fallback>
        <oleObject progId="Word.Document.12" shapeId="4099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DHE14-1</vt:lpstr>
      <vt:lpstr>Institution</vt:lpstr>
      <vt:lpstr>Notes</vt:lpstr>
      <vt:lpstr>results</vt:lpstr>
      <vt:lpstr>Comments</vt:lpstr>
      <vt:lpstr>Instructions</vt:lpstr>
      <vt:lpstr>inst2</vt:lpstr>
      <vt:lpstr>Institution</vt:lpstr>
      <vt:lpstr>instlist</vt:lpstr>
      <vt:lpstr>Instructions!OLE_LINK6</vt:lpstr>
      <vt:lpstr>'DHE14-1'!Print_Area</vt:lpstr>
      <vt:lpstr>Test</vt:lpstr>
    </vt:vector>
  </TitlesOfParts>
  <Company>cbhe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cbhe</dc:creator>
  <cp:lastModifiedBy>sader</cp:lastModifiedBy>
  <cp:lastPrinted>2013-10-01T19:58:19Z</cp:lastPrinted>
  <dcterms:created xsi:type="dcterms:W3CDTF">2000-08-10T13:57:29Z</dcterms:created>
  <dcterms:modified xsi:type="dcterms:W3CDTF">2013-10-11T13:28:49Z</dcterms:modified>
</cp:coreProperties>
</file>